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4700" windowHeight="11940"/>
  </bookViews>
  <sheets>
    <sheet name="изменение" sheetId="1" r:id="rId1"/>
  </sheets>
  <definedNames>
    <definedName name="_xlnm._FilterDatabase" localSheetId="0" hidden="1">изменение!$A$34:$AP$2702</definedName>
    <definedName name="_xlnm.Print_Titles" localSheetId="0">изменение!$34:$34</definedName>
    <definedName name="_xlnm.Print_Area" localSheetId="0">изменение!$A$1:$Q$2702</definedName>
  </definedNames>
  <calcPr calcId="145621"/>
</workbook>
</file>

<file path=xl/calcChain.xml><?xml version="1.0" encoding="utf-8"?>
<calcChain xmlns="http://schemas.openxmlformats.org/spreadsheetml/2006/main">
  <c r="P1796" i="1" l="1"/>
  <c r="O1793" i="1"/>
  <c r="M1410" i="1" l="1"/>
  <c r="Q1410" i="1" s="1"/>
  <c r="L1397" i="1"/>
  <c r="M1401" i="1"/>
  <c r="Q1401" i="1" s="1"/>
  <c r="N1406" i="1" l="1"/>
  <c r="O1406" i="1"/>
  <c r="P1406" i="1"/>
  <c r="L1406" i="1"/>
  <c r="N1397" i="1"/>
  <c r="O1397" i="1"/>
  <c r="P1397" i="1"/>
  <c r="I1890" i="1" l="1"/>
  <c r="H1890" i="1"/>
  <c r="M2424" i="1" l="1"/>
  <c r="N2424" i="1"/>
  <c r="O2424" i="1"/>
  <c r="P2424" i="1"/>
  <c r="L2424" i="1"/>
  <c r="I1625" i="1" l="1"/>
  <c r="H1625" i="1"/>
  <c r="F1775" i="1" l="1"/>
  <c r="F1773" i="1" s="1"/>
  <c r="N1487" i="1" l="1"/>
  <c r="O1487" i="1"/>
  <c r="P1487" i="1"/>
  <c r="L1487" i="1"/>
  <c r="N1485" i="1"/>
  <c r="O1485" i="1"/>
  <c r="P1485" i="1"/>
  <c r="L1485" i="1"/>
  <c r="I1832" i="1" l="1"/>
  <c r="H1832" i="1"/>
  <c r="I2400" i="1"/>
  <c r="H2400" i="1"/>
  <c r="I2569" i="1" l="1"/>
  <c r="H2569" i="1"/>
  <c r="I1982" i="1"/>
  <c r="H1982" i="1"/>
  <c r="M2585" i="1"/>
  <c r="N2585" i="1"/>
  <c r="L2585" i="1"/>
  <c r="O2589" i="1"/>
  <c r="P2589" i="1" s="1"/>
  <c r="Q2589" i="1" s="1"/>
  <c r="Q2588" i="1"/>
  <c r="M2446" i="1"/>
  <c r="N2446" i="1"/>
  <c r="L2446" i="1"/>
  <c r="O2450" i="1"/>
  <c r="O2446" i="1" s="1"/>
  <c r="Q2449" i="1"/>
  <c r="M2122" i="1"/>
  <c r="N2122" i="1"/>
  <c r="L2122" i="1"/>
  <c r="O2126" i="1"/>
  <c r="P2126" i="1" s="1"/>
  <c r="P2122" i="1" s="1"/>
  <c r="Q2125" i="1"/>
  <c r="M2117" i="1"/>
  <c r="N2117" i="1"/>
  <c r="L2117" i="1"/>
  <c r="O2121" i="1"/>
  <c r="P2121" i="1" s="1"/>
  <c r="P2117" i="1" s="1"/>
  <c r="Q2120" i="1"/>
  <c r="M2024" i="1"/>
  <c r="N2024" i="1"/>
  <c r="L2024" i="1"/>
  <c r="O2028" i="1"/>
  <c r="O2024" i="1" s="1"/>
  <c r="Q2027" i="1"/>
  <c r="I1776" i="1"/>
  <c r="H1776" i="1"/>
  <c r="N1799" i="1"/>
  <c r="O1799" i="1"/>
  <c r="L1799" i="1"/>
  <c r="M1804" i="1"/>
  <c r="Q1804" i="1" s="1"/>
  <c r="P1803" i="1"/>
  <c r="Q1803" i="1" s="1"/>
  <c r="M1778" i="1"/>
  <c r="N1778" i="1"/>
  <c r="O1778" i="1"/>
  <c r="P1778" i="1"/>
  <c r="M1783" i="1"/>
  <c r="N1783" i="1"/>
  <c r="O1783" i="1"/>
  <c r="P1783" i="1"/>
  <c r="M1788" i="1"/>
  <c r="N1788" i="1"/>
  <c r="O1788" i="1"/>
  <c r="P1788" i="1"/>
  <c r="M1811" i="1"/>
  <c r="N1811" i="1"/>
  <c r="O1811" i="1"/>
  <c r="P1811" i="1"/>
  <c r="M1806" i="1"/>
  <c r="N1806" i="1"/>
  <c r="O1806" i="1"/>
  <c r="P1806" i="1"/>
  <c r="N1793" i="1"/>
  <c r="L1793" i="1"/>
  <c r="M1797" i="1"/>
  <c r="Q1797" i="1" s="1"/>
  <c r="Q1796" i="1"/>
  <c r="I2687" i="1"/>
  <c r="H2687" i="1"/>
  <c r="P2585" i="1" l="1"/>
  <c r="O2585" i="1"/>
  <c r="P2450" i="1"/>
  <c r="O2122" i="1"/>
  <c r="Q2126" i="1"/>
  <c r="P1793" i="1"/>
  <c r="O2117" i="1"/>
  <c r="Q2121" i="1"/>
  <c r="P2028" i="1"/>
  <c r="P1799" i="1"/>
  <c r="M1793" i="1"/>
  <c r="M1799" i="1"/>
  <c r="M2466" i="1"/>
  <c r="N2466" i="1"/>
  <c r="O2466" i="1"/>
  <c r="P2466" i="1"/>
  <c r="L2466" i="1"/>
  <c r="Q2251" i="1"/>
  <c r="Q2432" i="1"/>
  <c r="Q2422" i="1"/>
  <c r="Q2417" i="1"/>
  <c r="Q2406" i="1"/>
  <c r="Q2407" i="1"/>
  <c r="Q2409" i="1"/>
  <c r="Q2410" i="1"/>
  <c r="Q2411" i="1"/>
  <c r="Q2412" i="1"/>
  <c r="Q2413" i="1"/>
  <c r="M2408" i="1"/>
  <c r="N2408" i="1"/>
  <c r="O2408" i="1"/>
  <c r="P2408" i="1"/>
  <c r="L2408" i="1"/>
  <c r="L1232" i="1"/>
  <c r="N1482" i="1"/>
  <c r="L1482" i="1"/>
  <c r="N1479" i="1"/>
  <c r="L1479" i="1"/>
  <c r="L1468" i="1"/>
  <c r="M2695" i="1"/>
  <c r="N2695" i="1"/>
  <c r="O2695" i="1"/>
  <c r="P2695" i="1"/>
  <c r="L2695" i="1"/>
  <c r="M2689" i="1"/>
  <c r="N2689" i="1"/>
  <c r="O2689" i="1"/>
  <c r="P2689" i="1"/>
  <c r="L2689" i="1"/>
  <c r="Q2693" i="1"/>
  <c r="Q2697" i="1"/>
  <c r="M2676" i="1"/>
  <c r="N2676" i="1"/>
  <c r="O2676" i="1"/>
  <c r="P2676" i="1"/>
  <c r="L2676" i="1"/>
  <c r="M2581" i="1"/>
  <c r="N2581" i="1"/>
  <c r="O2581" i="1"/>
  <c r="P2581" i="1"/>
  <c r="L2581" i="1"/>
  <c r="Q2584" i="1"/>
  <c r="Q2583" i="1"/>
  <c r="L2130" i="1"/>
  <c r="M2130" i="1" s="1"/>
  <c r="Q2130" i="1" s="1"/>
  <c r="Q2132" i="1"/>
  <c r="Q2131" i="1"/>
  <c r="I1645" i="1"/>
  <c r="H1645" i="1"/>
  <c r="Q2450" i="1" l="1"/>
  <c r="P2446" i="1"/>
  <c r="Q2028" i="1"/>
  <c r="P2024" i="1"/>
  <c r="Q2408" i="1"/>
  <c r="Q2581" i="1"/>
  <c r="I2543" i="1" l="1"/>
  <c r="H2543" i="1"/>
  <c r="M2428" i="1"/>
  <c r="N2428" i="1"/>
  <c r="O2428" i="1"/>
  <c r="P2428" i="1"/>
  <c r="L2428" i="1"/>
  <c r="M2419" i="1"/>
  <c r="N2419" i="1"/>
  <c r="O2419" i="1"/>
  <c r="P2419" i="1"/>
  <c r="L2419" i="1"/>
  <c r="M2414" i="1"/>
  <c r="N2414" i="1"/>
  <c r="O2414" i="1"/>
  <c r="P2414" i="1"/>
  <c r="L2414" i="1"/>
  <c r="M2402" i="1"/>
  <c r="N2402" i="1"/>
  <c r="O2402" i="1"/>
  <c r="P2402" i="1"/>
  <c r="L2402" i="1"/>
  <c r="M2463" i="1"/>
  <c r="N2463" i="1"/>
  <c r="O2463" i="1"/>
  <c r="P2463" i="1"/>
  <c r="L2463" i="1"/>
  <c r="Q2465" i="1"/>
  <c r="Q2464" i="1"/>
  <c r="M2437" i="1"/>
  <c r="N2437" i="1"/>
  <c r="O2437" i="1"/>
  <c r="P2437" i="1"/>
  <c r="L2437" i="1"/>
  <c r="I2244" i="1"/>
  <c r="H2244" i="1"/>
  <c r="N2348" i="1"/>
  <c r="O2348" i="1"/>
  <c r="P2348" i="1"/>
  <c r="L2348" i="1"/>
  <c r="N2342" i="1"/>
  <c r="O2342" i="1"/>
  <c r="P2342" i="1"/>
  <c r="L2342" i="1"/>
  <c r="Q2354" i="1"/>
  <c r="Q2353" i="1"/>
  <c r="Q2352" i="1"/>
  <c r="Q2351" i="1"/>
  <c r="Q2350" i="1"/>
  <c r="Q2349" i="1"/>
  <c r="Q2347" i="1"/>
  <c r="Q2346" i="1"/>
  <c r="Q2345" i="1"/>
  <c r="Q2344" i="1"/>
  <c r="Q2334" i="1"/>
  <c r="Q2335" i="1"/>
  <c r="Q2336" i="1"/>
  <c r="Q2337" i="1"/>
  <c r="Q2338" i="1"/>
  <c r="Q2339" i="1"/>
  <c r="Q2340" i="1"/>
  <c r="Q2341" i="1"/>
  <c r="M2332" i="1"/>
  <c r="N2332" i="1"/>
  <c r="L2332" i="1"/>
  <c r="O2333" i="1"/>
  <c r="P2333" i="1" s="1"/>
  <c r="P2332" i="1" s="1"/>
  <c r="L2355" i="1"/>
  <c r="M2355" i="1"/>
  <c r="N2355" i="1"/>
  <c r="Q2463" i="1" l="1"/>
  <c r="M2348" i="1"/>
  <c r="Q2348" i="1" s="1"/>
  <c r="M2342" i="1"/>
  <c r="Q2342" i="1" s="1"/>
  <c r="Q2333" i="1"/>
  <c r="O2332" i="1"/>
  <c r="Q2332" i="1" s="1"/>
  <c r="Q2343" i="1"/>
  <c r="I1132" i="1" l="1"/>
  <c r="H1132" i="1"/>
  <c r="I1916" i="1"/>
  <c r="H1916" i="1"/>
  <c r="O2555" i="1"/>
  <c r="P2555" i="1" s="1"/>
  <c r="P2552" i="1" s="1"/>
  <c r="O2701" i="1"/>
  <c r="P2701" i="1" s="1"/>
  <c r="P2699" i="1" s="1"/>
  <c r="P2687" i="1" s="1"/>
  <c r="Q2700" i="1"/>
  <c r="M2699" i="1"/>
  <c r="M2687" i="1" s="1"/>
  <c r="N2699" i="1"/>
  <c r="N2687" i="1" s="1"/>
  <c r="I2674" i="1"/>
  <c r="H2674" i="1"/>
  <c r="M2684" i="1"/>
  <c r="M2682" i="1" s="1"/>
  <c r="N2684" i="1"/>
  <c r="N2682" i="1" s="1"/>
  <c r="Q2680" i="1"/>
  <c r="Q2683" i="1"/>
  <c r="Q2685" i="1"/>
  <c r="M2679" i="1"/>
  <c r="N2679" i="1"/>
  <c r="O2686" i="1"/>
  <c r="P2686" i="1" s="1"/>
  <c r="P2684" i="1" s="1"/>
  <c r="P2682" i="1" s="1"/>
  <c r="O2681" i="1"/>
  <c r="P2681" i="1" s="1"/>
  <c r="P2679" i="1" s="1"/>
  <c r="M2633" i="1"/>
  <c r="N2633" i="1"/>
  <c r="O2633" i="1"/>
  <c r="P2633" i="1"/>
  <c r="L2633" i="1"/>
  <c r="M2630" i="1"/>
  <c r="N2630" i="1"/>
  <c r="O2630" i="1"/>
  <c r="P2630" i="1"/>
  <c r="L2630" i="1"/>
  <c r="M2627" i="1"/>
  <c r="N2627" i="1"/>
  <c r="O2627" i="1"/>
  <c r="P2627" i="1"/>
  <c r="L2627" i="1"/>
  <c r="M2624" i="1"/>
  <c r="N2624" i="1"/>
  <c r="O2624" i="1"/>
  <c r="P2624" i="1"/>
  <c r="L2624" i="1"/>
  <c r="M2620" i="1"/>
  <c r="N2620" i="1"/>
  <c r="O2620" i="1"/>
  <c r="P2620" i="1"/>
  <c r="L2620" i="1"/>
  <c r="M2617" i="1"/>
  <c r="N2617" i="1"/>
  <c r="O2617" i="1"/>
  <c r="P2617" i="1"/>
  <c r="L2617" i="1"/>
  <c r="M2614" i="1"/>
  <c r="N2614" i="1"/>
  <c r="O2614" i="1"/>
  <c r="P2614" i="1"/>
  <c r="L2614" i="1"/>
  <c r="M2606" i="1"/>
  <c r="N2606" i="1"/>
  <c r="O2606" i="1"/>
  <c r="P2606" i="1"/>
  <c r="L2606" i="1"/>
  <c r="M2602" i="1"/>
  <c r="N2602" i="1"/>
  <c r="O2602" i="1"/>
  <c r="P2602" i="1"/>
  <c r="L2602" i="1"/>
  <c r="M2596" i="1"/>
  <c r="N2596" i="1"/>
  <c r="O2596" i="1"/>
  <c r="P2596" i="1"/>
  <c r="L2596" i="1"/>
  <c r="M2593" i="1"/>
  <c r="N2593" i="1"/>
  <c r="O2593" i="1"/>
  <c r="P2593" i="1"/>
  <c r="L2593" i="1"/>
  <c r="M2590" i="1"/>
  <c r="N2590" i="1"/>
  <c r="O2590" i="1"/>
  <c r="P2590" i="1"/>
  <c r="L2590" i="1"/>
  <c r="M2578" i="1"/>
  <c r="N2578" i="1"/>
  <c r="O2578" i="1"/>
  <c r="P2578" i="1"/>
  <c r="L2578" i="1"/>
  <c r="M2571" i="1"/>
  <c r="N2571" i="1"/>
  <c r="O2571" i="1"/>
  <c r="P2571" i="1"/>
  <c r="L2571" i="1"/>
  <c r="O2673" i="1"/>
  <c r="P2673" i="1" s="1"/>
  <c r="O2670" i="1"/>
  <c r="O2668" i="1" s="1"/>
  <c r="O2667" i="1"/>
  <c r="P2667" i="1" s="1"/>
  <c r="O2664" i="1"/>
  <c r="P2664" i="1" s="1"/>
  <c r="P2662" i="1" s="1"/>
  <c r="O2661" i="1"/>
  <c r="P2661" i="1" s="1"/>
  <c r="O2658" i="1"/>
  <c r="P2658" i="1" s="1"/>
  <c r="O2655" i="1"/>
  <c r="P2655" i="1" s="1"/>
  <c r="O2652" i="1"/>
  <c r="P2652" i="1" s="1"/>
  <c r="O2649" i="1"/>
  <c r="P2649" i="1" s="1"/>
  <c r="O2646" i="1"/>
  <c r="P2646" i="1" s="1"/>
  <c r="O2643" i="1"/>
  <c r="P2643" i="1" s="1"/>
  <c r="O2640" i="1"/>
  <c r="P2640" i="1" s="1"/>
  <c r="P2638" i="1" s="1"/>
  <c r="M2671" i="1"/>
  <c r="N2671" i="1"/>
  <c r="M2668" i="1"/>
  <c r="N2668" i="1"/>
  <c r="M2665" i="1"/>
  <c r="N2665" i="1"/>
  <c r="M2662" i="1"/>
  <c r="N2662" i="1"/>
  <c r="M2659" i="1"/>
  <c r="N2659" i="1"/>
  <c r="M2656" i="1"/>
  <c r="N2656" i="1"/>
  <c r="M2653" i="1"/>
  <c r="N2653" i="1"/>
  <c r="M2650" i="1"/>
  <c r="N2650" i="1"/>
  <c r="M2647" i="1"/>
  <c r="N2647" i="1"/>
  <c r="M2644" i="1"/>
  <c r="N2644" i="1"/>
  <c r="M2641" i="1"/>
  <c r="N2641" i="1"/>
  <c r="M2638" i="1"/>
  <c r="N2638" i="1"/>
  <c r="M2636" i="1"/>
  <c r="N2636" i="1"/>
  <c r="O2636" i="1"/>
  <c r="P2636" i="1"/>
  <c r="L2636" i="1"/>
  <c r="Q2639" i="1"/>
  <c r="Q2642" i="1"/>
  <c r="Q2645" i="1"/>
  <c r="Q2637" i="1"/>
  <c r="Q2648" i="1"/>
  <c r="Q2651" i="1"/>
  <c r="Q2654" i="1"/>
  <c r="Q2657" i="1"/>
  <c r="Q2660" i="1"/>
  <c r="Q2663" i="1"/>
  <c r="Q2666" i="1"/>
  <c r="Q2669" i="1"/>
  <c r="Q2672" i="1"/>
  <c r="M2552" i="1"/>
  <c r="N2552" i="1"/>
  <c r="M2548" i="1"/>
  <c r="N2548" i="1"/>
  <c r="O2548" i="1"/>
  <c r="P2548" i="1"/>
  <c r="L2548" i="1"/>
  <c r="M2545" i="1"/>
  <c r="N2545" i="1"/>
  <c r="O2545" i="1"/>
  <c r="P2545" i="1"/>
  <c r="L2545" i="1"/>
  <c r="O2568" i="1"/>
  <c r="P2568" i="1" s="1"/>
  <c r="P2566" i="1" s="1"/>
  <c r="O2565" i="1"/>
  <c r="P2565" i="1" s="1"/>
  <c r="O2562" i="1"/>
  <c r="P2562" i="1" s="1"/>
  <c r="O2559" i="1"/>
  <c r="P2559" i="1" s="1"/>
  <c r="M2566" i="1"/>
  <c r="N2566" i="1"/>
  <c r="M2563" i="1"/>
  <c r="N2563" i="1"/>
  <c r="M2560" i="1"/>
  <c r="N2560" i="1"/>
  <c r="M2557" i="1"/>
  <c r="N2557" i="1"/>
  <c r="Q2556" i="1"/>
  <c r="Q2558" i="1"/>
  <c r="Q2561" i="1"/>
  <c r="Q2564" i="1"/>
  <c r="Q2567" i="1"/>
  <c r="M2507" i="1"/>
  <c r="N2507" i="1"/>
  <c r="O2507" i="1"/>
  <c r="P2507" i="1"/>
  <c r="L2507" i="1"/>
  <c r="M2503" i="1"/>
  <c r="N2503" i="1"/>
  <c r="O2503" i="1"/>
  <c r="P2503" i="1"/>
  <c r="L2503" i="1"/>
  <c r="M2497" i="1"/>
  <c r="N2497" i="1"/>
  <c r="O2497" i="1"/>
  <c r="P2497" i="1"/>
  <c r="L2497" i="1"/>
  <c r="M2493" i="1"/>
  <c r="N2493" i="1"/>
  <c r="O2493" i="1"/>
  <c r="P2493" i="1"/>
  <c r="L2493" i="1"/>
  <c r="M2489" i="1"/>
  <c r="N2489" i="1"/>
  <c r="O2489" i="1"/>
  <c r="P2489" i="1"/>
  <c r="L2489" i="1"/>
  <c r="M2486" i="1"/>
  <c r="N2486" i="1"/>
  <c r="O2486" i="1"/>
  <c r="P2486" i="1"/>
  <c r="L2486" i="1"/>
  <c r="M2483" i="1"/>
  <c r="N2483" i="1"/>
  <c r="O2483" i="1"/>
  <c r="P2483" i="1"/>
  <c r="L2483" i="1"/>
  <c r="M2480" i="1"/>
  <c r="N2480" i="1"/>
  <c r="O2480" i="1"/>
  <c r="P2480" i="1"/>
  <c r="L2480" i="1"/>
  <c r="M2477" i="1"/>
  <c r="N2477" i="1"/>
  <c r="O2477" i="1"/>
  <c r="P2477" i="1"/>
  <c r="L2477" i="1"/>
  <c r="M2474" i="1"/>
  <c r="N2474" i="1"/>
  <c r="O2474" i="1"/>
  <c r="P2474" i="1"/>
  <c r="L2474" i="1"/>
  <c r="M2471" i="1"/>
  <c r="N2471" i="1"/>
  <c r="O2471" i="1"/>
  <c r="P2471" i="1"/>
  <c r="L2471" i="1"/>
  <c r="M2468" i="1"/>
  <c r="N2468" i="1"/>
  <c r="O2468" i="1"/>
  <c r="P2468" i="1"/>
  <c r="L2468" i="1"/>
  <c r="M2460" i="1"/>
  <c r="N2460" i="1"/>
  <c r="O2460" i="1"/>
  <c r="P2460" i="1"/>
  <c r="L2460" i="1"/>
  <c r="M2457" i="1"/>
  <c r="N2457" i="1"/>
  <c r="O2457" i="1"/>
  <c r="P2457" i="1"/>
  <c r="L2457" i="1"/>
  <c r="M2454" i="1"/>
  <c r="N2454" i="1"/>
  <c r="O2454" i="1"/>
  <c r="P2454" i="1"/>
  <c r="L2454" i="1"/>
  <c r="M2451" i="1"/>
  <c r="N2451" i="1"/>
  <c r="O2451" i="1"/>
  <c r="P2451" i="1"/>
  <c r="L2451" i="1"/>
  <c r="M2443" i="1"/>
  <c r="N2443" i="1"/>
  <c r="O2443" i="1"/>
  <c r="P2443" i="1"/>
  <c r="L2443" i="1"/>
  <c r="M2440" i="1"/>
  <c r="N2440" i="1"/>
  <c r="O2440" i="1"/>
  <c r="P2440" i="1"/>
  <c r="L2440" i="1"/>
  <c r="M2434" i="1"/>
  <c r="N2434" i="1"/>
  <c r="O2434" i="1"/>
  <c r="P2434" i="1"/>
  <c r="L2434" i="1"/>
  <c r="O2542" i="1"/>
  <c r="P2542" i="1" s="1"/>
  <c r="O2539" i="1"/>
  <c r="P2539" i="1" s="1"/>
  <c r="O2536" i="1"/>
  <c r="P2536" i="1" s="1"/>
  <c r="O2533" i="1"/>
  <c r="P2533" i="1" s="1"/>
  <c r="O2530" i="1"/>
  <c r="P2530" i="1" s="1"/>
  <c r="O2527" i="1"/>
  <c r="P2527" i="1" s="1"/>
  <c r="O2524" i="1"/>
  <c r="P2524" i="1" s="1"/>
  <c r="O2521" i="1"/>
  <c r="P2521" i="1" s="1"/>
  <c r="O2518" i="1"/>
  <c r="O2516" i="1" s="1"/>
  <c r="O2515" i="1"/>
  <c r="P2515" i="1" s="1"/>
  <c r="P2513" i="1" s="1"/>
  <c r="M2540" i="1"/>
  <c r="N2540" i="1"/>
  <c r="M2537" i="1"/>
  <c r="N2537" i="1"/>
  <c r="M2534" i="1"/>
  <c r="N2534" i="1"/>
  <c r="M2531" i="1"/>
  <c r="N2531" i="1"/>
  <c r="M2528" i="1"/>
  <c r="N2528" i="1"/>
  <c r="M2525" i="1"/>
  <c r="N2525" i="1"/>
  <c r="M2522" i="1"/>
  <c r="N2522" i="1"/>
  <c r="M2519" i="1"/>
  <c r="N2519" i="1"/>
  <c r="M2516" i="1"/>
  <c r="N2516" i="1"/>
  <c r="M2513" i="1"/>
  <c r="N2513" i="1"/>
  <c r="Q2514" i="1"/>
  <c r="Q2517" i="1"/>
  <c r="Q2520" i="1"/>
  <c r="Q2523" i="1"/>
  <c r="Q2526" i="1"/>
  <c r="Q2529" i="1"/>
  <c r="Q2532" i="1"/>
  <c r="Q2535" i="1"/>
  <c r="Q2538" i="1"/>
  <c r="Q2541" i="1"/>
  <c r="M2323" i="1"/>
  <c r="N2323" i="1"/>
  <c r="O2323" i="1"/>
  <c r="P2323" i="1"/>
  <c r="L2323" i="1"/>
  <c r="M2318" i="1"/>
  <c r="N2318" i="1"/>
  <c r="O2318" i="1"/>
  <c r="P2318" i="1"/>
  <c r="L2318" i="1"/>
  <c r="M2313" i="1"/>
  <c r="N2313" i="1"/>
  <c r="O2313" i="1"/>
  <c r="P2313" i="1"/>
  <c r="L2313" i="1"/>
  <c r="M2308" i="1"/>
  <c r="N2308" i="1"/>
  <c r="O2308" i="1"/>
  <c r="P2308" i="1"/>
  <c r="L2308" i="1"/>
  <c r="M2299" i="1"/>
  <c r="N2299" i="1"/>
  <c r="O2299" i="1"/>
  <c r="P2299" i="1"/>
  <c r="L2299" i="1"/>
  <c r="M2290" i="1"/>
  <c r="N2290" i="1"/>
  <c r="O2290" i="1"/>
  <c r="P2290" i="1"/>
  <c r="L2290" i="1"/>
  <c r="M2287" i="1"/>
  <c r="N2287" i="1"/>
  <c r="O2287" i="1"/>
  <c r="P2287" i="1"/>
  <c r="L2287" i="1"/>
  <c r="M2278" i="1"/>
  <c r="N2278" i="1"/>
  <c r="O2278" i="1"/>
  <c r="P2278" i="1"/>
  <c r="L2278" i="1"/>
  <c r="M2275" i="1"/>
  <c r="N2275" i="1"/>
  <c r="O2275" i="1"/>
  <c r="P2275" i="1"/>
  <c r="L2275" i="1"/>
  <c r="M2266" i="1"/>
  <c r="N2266" i="1"/>
  <c r="O2266" i="1"/>
  <c r="P2266" i="1"/>
  <c r="L2266" i="1"/>
  <c r="M2257" i="1"/>
  <c r="N2257" i="1"/>
  <c r="O2257" i="1"/>
  <c r="P2257" i="1"/>
  <c r="L2257" i="1"/>
  <c r="M2254" i="1"/>
  <c r="N2254" i="1"/>
  <c r="O2254" i="1"/>
  <c r="P2254" i="1"/>
  <c r="L2254" i="1"/>
  <c r="M2249" i="1"/>
  <c r="N2249" i="1"/>
  <c r="L2249" i="1"/>
  <c r="M2246" i="1"/>
  <c r="N2246" i="1"/>
  <c r="O2246" i="1"/>
  <c r="P2246" i="1"/>
  <c r="L2246" i="1"/>
  <c r="O2399" i="1"/>
  <c r="P2399" i="1" s="1"/>
  <c r="O2396" i="1"/>
  <c r="P2396" i="1" s="1"/>
  <c r="O2393" i="1"/>
  <c r="P2393" i="1" s="1"/>
  <c r="O2390" i="1"/>
  <c r="P2390" i="1" s="1"/>
  <c r="O2387" i="1"/>
  <c r="P2387" i="1" s="1"/>
  <c r="O2384" i="1"/>
  <c r="P2384" i="1" s="1"/>
  <c r="O2381" i="1"/>
  <c r="P2381" i="1" s="1"/>
  <c r="P2379" i="1" s="1"/>
  <c r="O2378" i="1"/>
  <c r="P2378" i="1" s="1"/>
  <c r="O2375" i="1"/>
  <c r="P2375" i="1" s="1"/>
  <c r="O2372" i="1"/>
  <c r="P2372" i="1" s="1"/>
  <c r="O2369" i="1"/>
  <c r="P2369" i="1" s="1"/>
  <c r="P2367" i="1" s="1"/>
  <c r="O2366" i="1"/>
  <c r="P2366" i="1" s="1"/>
  <c r="O2363" i="1"/>
  <c r="P2363" i="1" s="1"/>
  <c r="O2360" i="1"/>
  <c r="P2360" i="1" s="1"/>
  <c r="O2357" i="1"/>
  <c r="M2397" i="1"/>
  <c r="N2397" i="1"/>
  <c r="M2394" i="1"/>
  <c r="N2394" i="1"/>
  <c r="M2391" i="1"/>
  <c r="N2391" i="1"/>
  <c r="M2388" i="1"/>
  <c r="N2388" i="1"/>
  <c r="M2385" i="1"/>
  <c r="N2385" i="1"/>
  <c r="M2382" i="1"/>
  <c r="N2382" i="1"/>
  <c r="M2379" i="1"/>
  <c r="N2379" i="1"/>
  <c r="M2376" i="1"/>
  <c r="N2376" i="1"/>
  <c r="M2373" i="1"/>
  <c r="N2373" i="1"/>
  <c r="M2370" i="1"/>
  <c r="N2370" i="1"/>
  <c r="M2367" i="1"/>
  <c r="N2367" i="1"/>
  <c r="M2364" i="1"/>
  <c r="N2364" i="1"/>
  <c r="M2361" i="1"/>
  <c r="N2361" i="1"/>
  <c r="M2358" i="1"/>
  <c r="N2358" i="1"/>
  <c r="Q2356" i="1"/>
  <c r="Q2359" i="1"/>
  <c r="Q2362" i="1"/>
  <c r="Q2365" i="1"/>
  <c r="Q2368" i="1"/>
  <c r="Q2371" i="1"/>
  <c r="Q2374" i="1"/>
  <c r="Q2377" i="1"/>
  <c r="Q2380" i="1"/>
  <c r="Q2383" i="1"/>
  <c r="Q2386" i="1"/>
  <c r="Q2389" i="1"/>
  <c r="Q2392" i="1"/>
  <c r="Q2395" i="1"/>
  <c r="Q2398" i="1"/>
  <c r="O2250" i="1"/>
  <c r="P2250" i="1" s="1"/>
  <c r="P2249" i="1" s="1"/>
  <c r="N2400" i="1" l="1"/>
  <c r="M2400" i="1"/>
  <c r="M2569" i="1"/>
  <c r="N2569" i="1"/>
  <c r="N2543" i="1"/>
  <c r="M2543" i="1"/>
  <c r="N2244" i="1"/>
  <c r="M2244" i="1"/>
  <c r="P2357" i="1"/>
  <c r="P2355" i="1" s="1"/>
  <c r="O2355" i="1"/>
  <c r="O2552" i="1"/>
  <c r="N2674" i="1"/>
  <c r="O2641" i="1"/>
  <c r="M2674" i="1"/>
  <c r="O2656" i="1"/>
  <c r="O2650" i="1"/>
  <c r="P2674" i="1"/>
  <c r="O2659" i="1"/>
  <c r="O2699" i="1"/>
  <c r="Q2701" i="1"/>
  <c r="Q2664" i="1"/>
  <c r="Q2681" i="1"/>
  <c r="O2644" i="1"/>
  <c r="O2662" i="1"/>
  <c r="Q2662" i="1" s="1"/>
  <c r="O2679" i="1"/>
  <c r="O2674" i="1" s="1"/>
  <c r="O2671" i="1"/>
  <c r="P2670" i="1"/>
  <c r="P2668" i="1" s="1"/>
  <c r="Q2668" i="1" s="1"/>
  <c r="Q2636" i="1"/>
  <c r="O2684" i="1"/>
  <c r="O2665" i="1"/>
  <c r="Q2686" i="1"/>
  <c r="O2638" i="1"/>
  <c r="Q2638" i="1" s="1"/>
  <c r="Q2673" i="1"/>
  <c r="P2671" i="1"/>
  <c r="P2665" i="1"/>
  <c r="Q2667" i="1"/>
  <c r="P2659" i="1"/>
  <c r="Q2661" i="1"/>
  <c r="P2656" i="1"/>
  <c r="Q2658" i="1"/>
  <c r="Q2655" i="1"/>
  <c r="P2653" i="1"/>
  <c r="O2653" i="1"/>
  <c r="Q2652" i="1"/>
  <c r="P2650" i="1"/>
  <c r="P2647" i="1"/>
  <c r="Q2649" i="1"/>
  <c r="O2647" i="1"/>
  <c r="P2644" i="1"/>
  <c r="Q2646" i="1"/>
  <c r="Q2643" i="1"/>
  <c r="P2641" i="1"/>
  <c r="Q2640" i="1"/>
  <c r="O2563" i="1"/>
  <c r="O2560" i="1"/>
  <c r="O2566" i="1"/>
  <c r="Q2566" i="1" s="1"/>
  <c r="O2534" i="1"/>
  <c r="Q2568" i="1"/>
  <c r="P2563" i="1"/>
  <c r="Q2565" i="1"/>
  <c r="P2560" i="1"/>
  <c r="Q2562" i="1"/>
  <c r="P2557" i="1"/>
  <c r="Q2559" i="1"/>
  <c r="O2557" i="1"/>
  <c r="O2540" i="1"/>
  <c r="O2522" i="1"/>
  <c r="O2537" i="1"/>
  <c r="O2519" i="1"/>
  <c r="O2358" i="1"/>
  <c r="O2525" i="1"/>
  <c r="O2513" i="1"/>
  <c r="Q2513" i="1" s="1"/>
  <c r="P2518" i="1"/>
  <c r="P2540" i="1"/>
  <c r="Q2542" i="1"/>
  <c r="Q2539" i="1"/>
  <c r="P2537" i="1"/>
  <c r="P2534" i="1"/>
  <c r="Q2536" i="1"/>
  <c r="P2531" i="1"/>
  <c r="Q2533" i="1"/>
  <c r="O2531" i="1"/>
  <c r="P2528" i="1"/>
  <c r="Q2530" i="1"/>
  <c r="O2528" i="1"/>
  <c r="P2525" i="1"/>
  <c r="Q2527" i="1"/>
  <c r="P2522" i="1"/>
  <c r="Q2524" i="1"/>
  <c r="Q2521" i="1"/>
  <c r="P2519" i="1"/>
  <c r="Q2515" i="1"/>
  <c r="O2388" i="1"/>
  <c r="O2385" i="1"/>
  <c r="O2364" i="1"/>
  <c r="O2249" i="1"/>
  <c r="O2370" i="1"/>
  <c r="O2391" i="1"/>
  <c r="O2373" i="1"/>
  <c r="O2394" i="1"/>
  <c r="O2379" i="1"/>
  <c r="Q2379" i="1" s="1"/>
  <c r="O2397" i="1"/>
  <c r="O2382" i="1"/>
  <c r="O2376" i="1"/>
  <c r="P2397" i="1"/>
  <c r="Q2399" i="1"/>
  <c r="Q2396" i="1"/>
  <c r="P2394" i="1"/>
  <c r="P2391" i="1"/>
  <c r="Q2393" i="1"/>
  <c r="Q2390" i="1"/>
  <c r="P2388" i="1"/>
  <c r="P2385" i="1"/>
  <c r="Q2387" i="1"/>
  <c r="P2382" i="1"/>
  <c r="Q2384" i="1"/>
  <c r="Q2381" i="1"/>
  <c r="P2376" i="1"/>
  <c r="Q2378" i="1"/>
  <c r="Q2375" i="1"/>
  <c r="P2373" i="1"/>
  <c r="Q2372" i="1"/>
  <c r="P2370" i="1"/>
  <c r="Q2369" i="1"/>
  <c r="O2367" i="1"/>
  <c r="Q2367" i="1" s="1"/>
  <c r="Q2366" i="1"/>
  <c r="P2364" i="1"/>
  <c r="Q2363" i="1"/>
  <c r="P2361" i="1"/>
  <c r="O2361" i="1"/>
  <c r="Q2360" i="1"/>
  <c r="P2358" i="1"/>
  <c r="M2127" i="1"/>
  <c r="N2127" i="1"/>
  <c r="O2127" i="1"/>
  <c r="P2127" i="1"/>
  <c r="L2127" i="1"/>
  <c r="M2114" i="1"/>
  <c r="N2114" i="1"/>
  <c r="O2114" i="1"/>
  <c r="P2114" i="1"/>
  <c r="L2114" i="1"/>
  <c r="M2111" i="1"/>
  <c r="N2111" i="1"/>
  <c r="O2111" i="1"/>
  <c r="P2111" i="1"/>
  <c r="L2111" i="1"/>
  <c r="M2108" i="1"/>
  <c r="N2108" i="1"/>
  <c r="O2108" i="1"/>
  <c r="P2108" i="1"/>
  <c r="L2108" i="1"/>
  <c r="M2105" i="1"/>
  <c r="N2105" i="1"/>
  <c r="O2105" i="1"/>
  <c r="P2105" i="1"/>
  <c r="L2105" i="1"/>
  <c r="M2102" i="1"/>
  <c r="N2102" i="1"/>
  <c r="O2102" i="1"/>
  <c r="P2102" i="1"/>
  <c r="L2102" i="1"/>
  <c r="M2096" i="1"/>
  <c r="N2096" i="1"/>
  <c r="O2096" i="1"/>
  <c r="P2096" i="1"/>
  <c r="L2096" i="1"/>
  <c r="M2093" i="1"/>
  <c r="N2093" i="1"/>
  <c r="O2093" i="1"/>
  <c r="P2093" i="1"/>
  <c r="L2093" i="1"/>
  <c r="M2086" i="1"/>
  <c r="N2086" i="1"/>
  <c r="O2086" i="1"/>
  <c r="P2086" i="1"/>
  <c r="L2086" i="1"/>
  <c r="M2082" i="1"/>
  <c r="N2082" i="1"/>
  <c r="O2082" i="1"/>
  <c r="P2082" i="1"/>
  <c r="L2082" i="1"/>
  <c r="M2075" i="1"/>
  <c r="N2075" i="1"/>
  <c r="O2075" i="1"/>
  <c r="P2075" i="1"/>
  <c r="L2075" i="1"/>
  <c r="M2068" i="1"/>
  <c r="N2068" i="1"/>
  <c r="O2068" i="1"/>
  <c r="P2068" i="1"/>
  <c r="L2068" i="1"/>
  <c r="M2062" i="1"/>
  <c r="N2062" i="1"/>
  <c r="O2062" i="1"/>
  <c r="P2062" i="1"/>
  <c r="L2062" i="1"/>
  <c r="M2055" i="1"/>
  <c r="N2055" i="1"/>
  <c r="O2055" i="1"/>
  <c r="P2055" i="1"/>
  <c r="L2055" i="1"/>
  <c r="M2051" i="1"/>
  <c r="N2051" i="1"/>
  <c r="O2051" i="1"/>
  <c r="P2051" i="1"/>
  <c r="L2051" i="1"/>
  <c r="M2048" i="1"/>
  <c r="N2048" i="1"/>
  <c r="O2048" i="1"/>
  <c r="P2048" i="1"/>
  <c r="L2048" i="1"/>
  <c r="M2045" i="1"/>
  <c r="N2045" i="1"/>
  <c r="O2045" i="1"/>
  <c r="P2045" i="1"/>
  <c r="L2045" i="1"/>
  <c r="M2041" i="1"/>
  <c r="N2041" i="1"/>
  <c r="O2041" i="1"/>
  <c r="P2041" i="1"/>
  <c r="L2041" i="1"/>
  <c r="M2038" i="1"/>
  <c r="N2038" i="1"/>
  <c r="O2038" i="1"/>
  <c r="P2038" i="1"/>
  <c r="L2038" i="1"/>
  <c r="M2035" i="1"/>
  <c r="N2035" i="1"/>
  <c r="O2035" i="1"/>
  <c r="P2035" i="1"/>
  <c r="L2035" i="1"/>
  <c r="M2032" i="1"/>
  <c r="N2032" i="1"/>
  <c r="O2032" i="1"/>
  <c r="P2032" i="1"/>
  <c r="L2032" i="1"/>
  <c r="M2029" i="1"/>
  <c r="N2029" i="1"/>
  <c r="O2029" i="1"/>
  <c r="P2029" i="1"/>
  <c r="L2029" i="1"/>
  <c r="M2021" i="1"/>
  <c r="N2021" i="1"/>
  <c r="O2021" i="1"/>
  <c r="P2021" i="1"/>
  <c r="L2021" i="1"/>
  <c r="M2018" i="1"/>
  <c r="N2018" i="1"/>
  <c r="O2018" i="1"/>
  <c r="P2018" i="1"/>
  <c r="L2018" i="1"/>
  <c r="M2015" i="1"/>
  <c r="N2015" i="1"/>
  <c r="O2015" i="1"/>
  <c r="P2015" i="1"/>
  <c r="L2015" i="1"/>
  <c r="M2011" i="1"/>
  <c r="N2011" i="1"/>
  <c r="O2011" i="1"/>
  <c r="P2011" i="1"/>
  <c r="L2011" i="1"/>
  <c r="M2007" i="1"/>
  <c r="N2007" i="1"/>
  <c r="O2007" i="1"/>
  <c r="P2007" i="1"/>
  <c r="L2007" i="1"/>
  <c r="M2004" i="1"/>
  <c r="N2004" i="1"/>
  <c r="O2004" i="1"/>
  <c r="P2004" i="1"/>
  <c r="L2004" i="1"/>
  <c r="M2001" i="1"/>
  <c r="N2001" i="1"/>
  <c r="O2001" i="1"/>
  <c r="P2001" i="1"/>
  <c r="L2001" i="1"/>
  <c r="M1998" i="1"/>
  <c r="N1998" i="1"/>
  <c r="O1998" i="1"/>
  <c r="P1998" i="1"/>
  <c r="L1998" i="1"/>
  <c r="M1994" i="1"/>
  <c r="N1994" i="1"/>
  <c r="O1994" i="1"/>
  <c r="P1994" i="1"/>
  <c r="L1994" i="1"/>
  <c r="M1990" i="1"/>
  <c r="N1990" i="1"/>
  <c r="O1990" i="1"/>
  <c r="P1990" i="1"/>
  <c r="L1990" i="1"/>
  <c r="M1987" i="1"/>
  <c r="N1987" i="1"/>
  <c r="O1987" i="1"/>
  <c r="P1987" i="1"/>
  <c r="L1987" i="1"/>
  <c r="M1984" i="1"/>
  <c r="N1984" i="1"/>
  <c r="O1984" i="1"/>
  <c r="P1984" i="1"/>
  <c r="L1984" i="1"/>
  <c r="O2141" i="1"/>
  <c r="O2139" i="1" s="1"/>
  <c r="O2243" i="1"/>
  <c r="P2243" i="1" s="1"/>
  <c r="P2241" i="1" s="1"/>
  <c r="O2240" i="1"/>
  <c r="P2240" i="1" s="1"/>
  <c r="O2237" i="1"/>
  <c r="O2235" i="1" s="1"/>
  <c r="O2234" i="1"/>
  <c r="P2234" i="1" s="1"/>
  <c r="P2232" i="1" s="1"/>
  <c r="O2231" i="1"/>
  <c r="P2231" i="1" s="1"/>
  <c r="Q2231" i="1" s="1"/>
  <c r="O2228" i="1"/>
  <c r="O2226" i="1" s="1"/>
  <c r="O2225" i="1"/>
  <c r="O2223" i="1" s="1"/>
  <c r="O2222" i="1"/>
  <c r="O2220" i="1" s="1"/>
  <c r="O2219" i="1"/>
  <c r="P2219" i="1" s="1"/>
  <c r="P2217" i="1" s="1"/>
  <c r="O2216" i="1"/>
  <c r="P2216" i="1" s="1"/>
  <c r="O2213" i="1"/>
  <c r="O2211" i="1" s="1"/>
  <c r="O2210" i="1"/>
  <c r="O2208" i="1" s="1"/>
  <c r="O2207" i="1"/>
  <c r="O2205" i="1" s="1"/>
  <c r="O2204" i="1"/>
  <c r="O2202" i="1" s="1"/>
  <c r="O2201" i="1"/>
  <c r="O2199" i="1" s="1"/>
  <c r="O2198" i="1"/>
  <c r="P2198" i="1" s="1"/>
  <c r="O2195" i="1"/>
  <c r="O2193" i="1" s="1"/>
  <c r="O2192" i="1"/>
  <c r="O2190" i="1" s="1"/>
  <c r="O2189" i="1"/>
  <c r="P2189" i="1" s="1"/>
  <c r="Q2189" i="1" s="1"/>
  <c r="O2186" i="1"/>
  <c r="P2186" i="1" s="1"/>
  <c r="Q2186" i="1" s="1"/>
  <c r="O2183" i="1"/>
  <c r="P2183" i="1" s="1"/>
  <c r="P2181" i="1" s="1"/>
  <c r="O2180" i="1"/>
  <c r="O2178" i="1" s="1"/>
  <c r="O2177" i="1"/>
  <c r="O2175" i="1" s="1"/>
  <c r="O2174" i="1"/>
  <c r="P2174" i="1" s="1"/>
  <c r="O2171" i="1"/>
  <c r="O2169" i="1" s="1"/>
  <c r="O2168" i="1"/>
  <c r="P2168" i="1" s="1"/>
  <c r="P2166" i="1" s="1"/>
  <c r="O2165" i="1"/>
  <c r="O2163" i="1" s="1"/>
  <c r="O2162" i="1"/>
  <c r="O2160" i="1" s="1"/>
  <c r="O2159" i="1"/>
  <c r="O2157" i="1" s="1"/>
  <c r="O2156" i="1"/>
  <c r="O2154" i="1" s="1"/>
  <c r="O2153" i="1"/>
  <c r="O2151" i="1" s="1"/>
  <c r="O2150" i="1"/>
  <c r="O2148" i="1" s="1"/>
  <c r="O2147" i="1"/>
  <c r="O2145" i="1" s="1"/>
  <c r="O2144" i="1"/>
  <c r="P2144" i="1" s="1"/>
  <c r="Q2144" i="1" s="1"/>
  <c r="O2138" i="1"/>
  <c r="O2136" i="1" s="1"/>
  <c r="O2135" i="1"/>
  <c r="O2133" i="1" s="1"/>
  <c r="M2241" i="1"/>
  <c r="N2241" i="1"/>
  <c r="M2238" i="1"/>
  <c r="N2238" i="1"/>
  <c r="M2235" i="1"/>
  <c r="N2235" i="1"/>
  <c r="M2232" i="1"/>
  <c r="N2232" i="1"/>
  <c r="M2229" i="1"/>
  <c r="N2229" i="1"/>
  <c r="M2226" i="1"/>
  <c r="N2226" i="1"/>
  <c r="M2223" i="1"/>
  <c r="N2223" i="1"/>
  <c r="M2220" i="1"/>
  <c r="N2220" i="1"/>
  <c r="M2217" i="1"/>
  <c r="N2217" i="1"/>
  <c r="M2214" i="1"/>
  <c r="N2214" i="1"/>
  <c r="M2211" i="1"/>
  <c r="N2211" i="1"/>
  <c r="M2208" i="1"/>
  <c r="N2208" i="1"/>
  <c r="M2205" i="1"/>
  <c r="N2205" i="1"/>
  <c r="M2202" i="1"/>
  <c r="N2202" i="1"/>
  <c r="M2199" i="1"/>
  <c r="N2199" i="1"/>
  <c r="M2196" i="1"/>
  <c r="N2196" i="1"/>
  <c r="M2193" i="1"/>
  <c r="N2193" i="1"/>
  <c r="M2190" i="1"/>
  <c r="N2190" i="1"/>
  <c r="M2187" i="1"/>
  <c r="N2187" i="1"/>
  <c r="M2184" i="1"/>
  <c r="N2184" i="1"/>
  <c r="M2181" i="1"/>
  <c r="N2181" i="1"/>
  <c r="M2178" i="1"/>
  <c r="N2178" i="1"/>
  <c r="M2175" i="1"/>
  <c r="N2175" i="1"/>
  <c r="M2172" i="1"/>
  <c r="N2172" i="1"/>
  <c r="M2169" i="1"/>
  <c r="N2169" i="1"/>
  <c r="M2166" i="1"/>
  <c r="N2166" i="1"/>
  <c r="M2163" i="1"/>
  <c r="N2163" i="1"/>
  <c r="N2160" i="1"/>
  <c r="M2160" i="1"/>
  <c r="M2157" i="1"/>
  <c r="N2157" i="1"/>
  <c r="M2154" i="1"/>
  <c r="N2154" i="1"/>
  <c r="M2151" i="1"/>
  <c r="N2151" i="1"/>
  <c r="M2148" i="1"/>
  <c r="N2148" i="1"/>
  <c r="M2145" i="1"/>
  <c r="N2145" i="1"/>
  <c r="M2142" i="1"/>
  <c r="N2142" i="1"/>
  <c r="M2139" i="1"/>
  <c r="N2139" i="1"/>
  <c r="M2136" i="1"/>
  <c r="N2136" i="1"/>
  <c r="Q2134" i="1"/>
  <c r="Q2137" i="1"/>
  <c r="Q2140" i="1"/>
  <c r="Q2143" i="1"/>
  <c r="Q2146" i="1"/>
  <c r="Q2149" i="1"/>
  <c r="Q2152" i="1"/>
  <c r="Q2155" i="1"/>
  <c r="Q2158" i="1"/>
  <c r="Q2161" i="1"/>
  <c r="Q2164" i="1"/>
  <c r="Q2167" i="1"/>
  <c r="Q2170" i="1"/>
  <c r="Q2173" i="1"/>
  <c r="Q2176" i="1"/>
  <c r="Q2179" i="1"/>
  <c r="Q2182" i="1"/>
  <c r="Q2185" i="1"/>
  <c r="Q2188" i="1"/>
  <c r="Q2191" i="1"/>
  <c r="Q2194" i="1"/>
  <c r="Q2197" i="1"/>
  <c r="Q2200" i="1"/>
  <c r="Q2203" i="1"/>
  <c r="Q2206" i="1"/>
  <c r="Q2209" i="1"/>
  <c r="Q2212" i="1"/>
  <c r="Q2215" i="1"/>
  <c r="Q2218" i="1"/>
  <c r="Q2221" i="1"/>
  <c r="Q2224" i="1"/>
  <c r="Q2227" i="1"/>
  <c r="Q2230" i="1"/>
  <c r="Q2233" i="1"/>
  <c r="Q2236" i="1"/>
  <c r="Q2239" i="1"/>
  <c r="Q2242" i="1"/>
  <c r="M2133" i="1"/>
  <c r="N2133" i="1"/>
  <c r="M1953" i="1"/>
  <c r="N1953" i="1"/>
  <c r="O1953" i="1"/>
  <c r="P1953" i="1"/>
  <c r="L1953" i="1"/>
  <c r="M1947" i="1"/>
  <c r="N1947" i="1"/>
  <c r="O1947" i="1"/>
  <c r="P1947" i="1"/>
  <c r="L1947" i="1"/>
  <c r="M1945" i="1"/>
  <c r="N1945" i="1"/>
  <c r="O1945" i="1"/>
  <c r="P1945" i="1"/>
  <c r="L1945" i="1"/>
  <c r="M1940" i="1"/>
  <c r="N1940" i="1"/>
  <c r="O1940" i="1"/>
  <c r="P1940" i="1"/>
  <c r="L1940" i="1"/>
  <c r="M1934" i="1"/>
  <c r="N1934" i="1"/>
  <c r="O1934" i="1"/>
  <c r="P1934" i="1"/>
  <c r="L1934" i="1"/>
  <c r="M1928" i="1"/>
  <c r="N1928" i="1"/>
  <c r="O1928" i="1"/>
  <c r="P1928" i="1"/>
  <c r="L1928" i="1"/>
  <c r="M1922" i="1"/>
  <c r="N1922" i="1"/>
  <c r="O1922" i="1"/>
  <c r="P1922" i="1"/>
  <c r="L1922" i="1"/>
  <c r="M1920" i="1"/>
  <c r="N1920" i="1"/>
  <c r="O1920" i="1"/>
  <c r="P1920" i="1"/>
  <c r="L1920" i="1"/>
  <c r="M1918" i="1"/>
  <c r="N1918" i="1"/>
  <c r="O1918" i="1"/>
  <c r="P1918" i="1"/>
  <c r="L1918" i="1"/>
  <c r="M1976" i="1"/>
  <c r="N1976" i="1"/>
  <c r="O1976" i="1"/>
  <c r="M1973" i="1"/>
  <c r="N1973" i="1"/>
  <c r="O1973" i="1"/>
  <c r="M1970" i="1"/>
  <c r="N1970" i="1"/>
  <c r="O1970" i="1"/>
  <c r="M1967" i="1"/>
  <c r="N1967" i="1"/>
  <c r="O1967" i="1"/>
  <c r="M1964" i="1"/>
  <c r="N1964" i="1"/>
  <c r="O1964" i="1"/>
  <c r="M1961" i="1"/>
  <c r="N1961" i="1"/>
  <c r="O1961" i="1"/>
  <c r="M1958" i="1"/>
  <c r="N1958" i="1"/>
  <c r="O1958" i="1"/>
  <c r="M1955" i="1"/>
  <c r="N1955" i="1"/>
  <c r="O1955" i="1"/>
  <c r="P1980" i="1"/>
  <c r="P1979" i="1" s="1"/>
  <c r="P1977" i="1"/>
  <c r="P1976" i="1" s="1"/>
  <c r="P1974" i="1"/>
  <c r="P1973" i="1" s="1"/>
  <c r="P1971" i="1"/>
  <c r="Q1971" i="1" s="1"/>
  <c r="P1968" i="1"/>
  <c r="Q1968" i="1" s="1"/>
  <c r="P1965" i="1"/>
  <c r="Q1965" i="1" s="1"/>
  <c r="P1962" i="1"/>
  <c r="Q1962" i="1" s="1"/>
  <c r="P1959" i="1"/>
  <c r="P1958" i="1" s="1"/>
  <c r="P1956" i="1"/>
  <c r="P1955" i="1" s="1"/>
  <c r="Q1957" i="1"/>
  <c r="Q1960" i="1"/>
  <c r="Q1963" i="1"/>
  <c r="Q1966" i="1"/>
  <c r="Q1969" i="1"/>
  <c r="Q1972" i="1"/>
  <c r="Q1975" i="1"/>
  <c r="Q1978" i="1"/>
  <c r="Q1981" i="1"/>
  <c r="M1979" i="1"/>
  <c r="N1979" i="1"/>
  <c r="O1979" i="1"/>
  <c r="M1892" i="1"/>
  <c r="N1892" i="1"/>
  <c r="O1892" i="1"/>
  <c r="P1892" i="1"/>
  <c r="M1897" i="1"/>
  <c r="N1897" i="1"/>
  <c r="O1897" i="1"/>
  <c r="P1897" i="1"/>
  <c r="L1897" i="1"/>
  <c r="L1892" i="1"/>
  <c r="M1904" i="1"/>
  <c r="N1904" i="1"/>
  <c r="O1904" i="1"/>
  <c r="M1907" i="1"/>
  <c r="N1907" i="1"/>
  <c r="O1907" i="1"/>
  <c r="M1910" i="1"/>
  <c r="N1910" i="1"/>
  <c r="O1910" i="1"/>
  <c r="M1913" i="1"/>
  <c r="N1913" i="1"/>
  <c r="O1913" i="1"/>
  <c r="P1915" i="1"/>
  <c r="Q1915" i="1" s="1"/>
  <c r="P1912" i="1"/>
  <c r="Q1912" i="1" s="1"/>
  <c r="P1909" i="1"/>
  <c r="Q1909" i="1" s="1"/>
  <c r="P1906" i="1"/>
  <c r="Q1906" i="1" s="1"/>
  <c r="P1902" i="1"/>
  <c r="P1901" i="1" s="1"/>
  <c r="M1901" i="1"/>
  <c r="N1901" i="1"/>
  <c r="O1901" i="1"/>
  <c r="Q1903" i="1"/>
  <c r="Q1905" i="1"/>
  <c r="Q1908" i="1"/>
  <c r="Q1911" i="1"/>
  <c r="Q1914" i="1"/>
  <c r="M1863" i="1"/>
  <c r="N1863" i="1"/>
  <c r="O1863" i="1"/>
  <c r="P1863" i="1"/>
  <c r="L1863" i="1"/>
  <c r="M1857" i="1"/>
  <c r="N1857" i="1"/>
  <c r="O1857" i="1"/>
  <c r="P1857" i="1"/>
  <c r="L1857" i="1"/>
  <c r="M1852" i="1"/>
  <c r="N1852" i="1"/>
  <c r="O1852" i="1"/>
  <c r="P1852" i="1"/>
  <c r="L1852" i="1"/>
  <c r="M1849" i="1"/>
  <c r="N1849" i="1"/>
  <c r="O1849" i="1"/>
  <c r="P1849" i="1"/>
  <c r="L1849" i="1"/>
  <c r="M1843" i="1"/>
  <c r="N1843" i="1"/>
  <c r="O1843" i="1"/>
  <c r="P1843" i="1"/>
  <c r="L1843" i="1"/>
  <c r="M1839" i="1"/>
  <c r="N1839" i="1"/>
  <c r="O1839" i="1"/>
  <c r="P1839" i="1"/>
  <c r="L1839" i="1"/>
  <c r="N1834" i="1"/>
  <c r="O1834" i="1"/>
  <c r="P1888" i="1"/>
  <c r="P1887" i="1" s="1"/>
  <c r="P1885" i="1"/>
  <c r="Q1885" i="1" s="1"/>
  <c r="P1882" i="1"/>
  <c r="Q1882" i="1" s="1"/>
  <c r="P1879" i="1"/>
  <c r="Q1879" i="1" s="1"/>
  <c r="P1876" i="1"/>
  <c r="P1875" i="1" s="1"/>
  <c r="P1873" i="1"/>
  <c r="Q1873" i="1" s="1"/>
  <c r="P1870" i="1"/>
  <c r="Q1870" i="1" s="1"/>
  <c r="M1887" i="1"/>
  <c r="N1887" i="1"/>
  <c r="O1887" i="1"/>
  <c r="M1884" i="1"/>
  <c r="N1884" i="1"/>
  <c r="O1884" i="1"/>
  <c r="M1881" i="1"/>
  <c r="N1881" i="1"/>
  <c r="O1881" i="1"/>
  <c r="M1878" i="1"/>
  <c r="N1878" i="1"/>
  <c r="O1878" i="1"/>
  <c r="M1875" i="1"/>
  <c r="N1875" i="1"/>
  <c r="O1875" i="1"/>
  <c r="M1872" i="1"/>
  <c r="N1872" i="1"/>
  <c r="O1872" i="1"/>
  <c r="Q1871" i="1"/>
  <c r="Q1874" i="1"/>
  <c r="Q1877" i="1"/>
  <c r="Q1880" i="1"/>
  <c r="Q1883" i="1"/>
  <c r="Q1886" i="1"/>
  <c r="Q1889" i="1"/>
  <c r="M1869" i="1"/>
  <c r="N1869" i="1"/>
  <c r="O1869" i="1"/>
  <c r="P1837" i="1"/>
  <c r="Q1837" i="1" s="1"/>
  <c r="N1829" i="1"/>
  <c r="O1829" i="1"/>
  <c r="N1826" i="1"/>
  <c r="O1826" i="1"/>
  <c r="N1820" i="1"/>
  <c r="O1820" i="1"/>
  <c r="N1823" i="1"/>
  <c r="O1823" i="1"/>
  <c r="N1817" i="1"/>
  <c r="O1817" i="1"/>
  <c r="N1814" i="1"/>
  <c r="O1814" i="1"/>
  <c r="O1776" i="1" s="1"/>
  <c r="P1830" i="1"/>
  <c r="P1829" i="1" s="1"/>
  <c r="P1827" i="1"/>
  <c r="P1826" i="1" s="1"/>
  <c r="P1824" i="1"/>
  <c r="Q1824" i="1" s="1"/>
  <c r="P1821" i="1"/>
  <c r="Q1821" i="1" s="1"/>
  <c r="P1818" i="1"/>
  <c r="Q1818" i="1" s="1"/>
  <c r="P1815" i="1"/>
  <c r="Q1815" i="1" s="1"/>
  <c r="L1811" i="1"/>
  <c r="L1806" i="1"/>
  <c r="L1788" i="1"/>
  <c r="L1783" i="1"/>
  <c r="L1778" i="1"/>
  <c r="O1890" i="1" l="1"/>
  <c r="O1832" i="1"/>
  <c r="N1890" i="1"/>
  <c r="M1890" i="1"/>
  <c r="N1832" i="1"/>
  <c r="O2400" i="1"/>
  <c r="P2569" i="1"/>
  <c r="O2569" i="1"/>
  <c r="M1982" i="1"/>
  <c r="N1982" i="1"/>
  <c r="N1776" i="1"/>
  <c r="Q2699" i="1"/>
  <c r="O2687" i="1"/>
  <c r="Q2679" i="1"/>
  <c r="O2543" i="1"/>
  <c r="P2543" i="1"/>
  <c r="Q2534" i="1"/>
  <c r="O2244" i="1"/>
  <c r="Q2357" i="1"/>
  <c r="P2244" i="1"/>
  <c r="Q2355" i="1"/>
  <c r="Q2641" i="1"/>
  <c r="Q2653" i="1"/>
  <c r="Q2647" i="1"/>
  <c r="Q2656" i="1"/>
  <c r="Q2659" i="1"/>
  <c r="Q2671" i="1"/>
  <c r="Q2644" i="1"/>
  <c r="Q2650" i="1"/>
  <c r="Q2665" i="1"/>
  <c r="Q2670" i="1"/>
  <c r="Q2684" i="1"/>
  <c r="O2682" i="1"/>
  <c r="Q2682" i="1" s="1"/>
  <c r="Q2557" i="1"/>
  <c r="Q2560" i="1"/>
  <c r="Q2528" i="1"/>
  <c r="Q2537" i="1"/>
  <c r="Q2563" i="1"/>
  <c r="Q2358" i="1"/>
  <c r="Q2388" i="1"/>
  <c r="Q2540" i="1"/>
  <c r="Q2519" i="1"/>
  <c r="Q2522" i="1"/>
  <c r="Q2394" i="1"/>
  <c r="Q2531" i="1"/>
  <c r="Q2373" i="1"/>
  <c r="Q2382" i="1"/>
  <c r="Q2525" i="1"/>
  <c r="P2516" i="1"/>
  <c r="P2400" i="1" s="1"/>
  <c r="Q2518" i="1"/>
  <c r="Q2391" i="1"/>
  <c r="Q2397" i="1"/>
  <c r="Q2364" i="1"/>
  <c r="Q2370" i="1"/>
  <c r="Q2385" i="1"/>
  <c r="Q2361" i="1"/>
  <c r="Q2376" i="1"/>
  <c r="O2217" i="1"/>
  <c r="Q2217" i="1" s="1"/>
  <c r="O2166" i="1"/>
  <c r="Q2166" i="1" s="1"/>
  <c r="P2177" i="1"/>
  <c r="Q2177" i="1" s="1"/>
  <c r="P2135" i="1"/>
  <c r="P2133" i="1" s="1"/>
  <c r="Q2133" i="1" s="1"/>
  <c r="Q2021" i="1"/>
  <c r="P2192" i="1"/>
  <c r="P2190" i="1" s="1"/>
  <c r="Q2190" i="1" s="1"/>
  <c r="O2238" i="1"/>
  <c r="P2201" i="1"/>
  <c r="P2199" i="1" s="1"/>
  <c r="Q2199" i="1" s="1"/>
  <c r="P2156" i="1"/>
  <c r="P2154" i="1" s="1"/>
  <c r="Q2154" i="1" s="1"/>
  <c r="O2241" i="1"/>
  <c r="Q2241" i="1" s="1"/>
  <c r="O2172" i="1"/>
  <c r="P2138" i="1"/>
  <c r="Q2138" i="1" s="1"/>
  <c r="O2187" i="1"/>
  <c r="O2142" i="1"/>
  <c r="P2210" i="1"/>
  <c r="P2208" i="1" s="1"/>
  <c r="Q2208" i="1" s="1"/>
  <c r="P2147" i="1"/>
  <c r="P2145" i="1" s="1"/>
  <c r="Q2145" i="1" s="1"/>
  <c r="O2229" i="1"/>
  <c r="O2184" i="1"/>
  <c r="Q2174" i="1"/>
  <c r="P2172" i="1"/>
  <c r="Q2198" i="1"/>
  <c r="P2196" i="1"/>
  <c r="P2214" i="1"/>
  <c r="Q2216" i="1"/>
  <c r="Q2240" i="1"/>
  <c r="P2238" i="1"/>
  <c r="P2159" i="1"/>
  <c r="Q2159" i="1" s="1"/>
  <c r="P2204" i="1"/>
  <c r="Q2204" i="1" s="1"/>
  <c r="P2162" i="1"/>
  <c r="Q2162" i="1" s="1"/>
  <c r="P2225" i="1"/>
  <c r="P2223" i="1" s="1"/>
  <c r="Q2223" i="1" s="1"/>
  <c r="P2141" i="1"/>
  <c r="Q2141" i="1" s="1"/>
  <c r="P2207" i="1"/>
  <c r="P2228" i="1"/>
  <c r="O2196" i="1"/>
  <c r="O2214" i="1"/>
  <c r="P2165" i="1"/>
  <c r="Q2165" i="1" s="1"/>
  <c r="Q2168" i="1"/>
  <c r="Q2234" i="1"/>
  <c r="P2180" i="1"/>
  <c r="P2222" i="1"/>
  <c r="Q2222" i="1" s="1"/>
  <c r="Q2183" i="1"/>
  <c r="Q2243" i="1"/>
  <c r="O2181" i="1"/>
  <c r="Q2181" i="1" s="1"/>
  <c r="P2150" i="1"/>
  <c r="P2148" i="1" s="1"/>
  <c r="Q2148" i="1" s="1"/>
  <c r="P2171" i="1"/>
  <c r="P2195" i="1"/>
  <c r="P2213" i="1"/>
  <c r="P2211" i="1" s="1"/>
  <c r="Q2211" i="1" s="1"/>
  <c r="P2237" i="1"/>
  <c r="Q2219" i="1"/>
  <c r="P2153" i="1"/>
  <c r="P2151" i="1" s="1"/>
  <c r="Q2151" i="1" s="1"/>
  <c r="O2232" i="1"/>
  <c r="Q2232" i="1" s="1"/>
  <c r="P2184" i="1"/>
  <c r="P2142" i="1"/>
  <c r="P2187" i="1"/>
  <c r="P2229" i="1"/>
  <c r="P1869" i="1"/>
  <c r="Q1869" i="1" s="1"/>
  <c r="P1961" i="1"/>
  <c r="Q1961" i="1" s="1"/>
  <c r="Q1979" i="1"/>
  <c r="M1916" i="1"/>
  <c r="Q1977" i="1"/>
  <c r="Q1980" i="1"/>
  <c r="P1814" i="1"/>
  <c r="P1884" i="1"/>
  <c r="Q1884" i="1" s="1"/>
  <c r="Q1956" i="1"/>
  <c r="Q1976" i="1"/>
  <c r="P1967" i="1"/>
  <c r="Q1967" i="1" s="1"/>
  <c r="N1916" i="1"/>
  <c r="P1834" i="1"/>
  <c r="P1820" i="1"/>
  <c r="P1910" i="1"/>
  <c r="Q1910" i="1" s="1"/>
  <c r="Q1955" i="1"/>
  <c r="O1916" i="1"/>
  <c r="Q1973" i="1"/>
  <c r="Q1974" i="1"/>
  <c r="P1970" i="1"/>
  <c r="Q1970" i="1" s="1"/>
  <c r="P1964" i="1"/>
  <c r="Q1964" i="1" s="1"/>
  <c r="Q1958" i="1"/>
  <c r="Q1959" i="1"/>
  <c r="P1913" i="1"/>
  <c r="Q1913" i="1" s="1"/>
  <c r="P1907" i="1"/>
  <c r="Q1907" i="1" s="1"/>
  <c r="P1904" i="1"/>
  <c r="Q1902" i="1"/>
  <c r="Q1901" i="1"/>
  <c r="Q1888" i="1"/>
  <c r="Q1876" i="1"/>
  <c r="P1881" i="1"/>
  <c r="Q1881" i="1" s="1"/>
  <c r="P1878" i="1"/>
  <c r="Q1878" i="1" s="1"/>
  <c r="Q1827" i="1"/>
  <c r="Q1887" i="1"/>
  <c r="Q1875" i="1"/>
  <c r="P1872" i="1"/>
  <c r="Q1872" i="1" s="1"/>
  <c r="P1823" i="1"/>
  <c r="Q1830" i="1"/>
  <c r="P1817" i="1"/>
  <c r="P1890" i="1" l="1"/>
  <c r="P1832" i="1"/>
  <c r="O1982" i="1"/>
  <c r="O1775" i="1" s="1"/>
  <c r="O1773" i="1" s="1"/>
  <c r="P1776" i="1"/>
  <c r="Q2184" i="1"/>
  <c r="N1775" i="1"/>
  <c r="Q2516" i="1"/>
  <c r="Q2187" i="1"/>
  <c r="Q2192" i="1"/>
  <c r="P2175" i="1"/>
  <c r="Q2175" i="1" s="1"/>
  <c r="P2136" i="1"/>
  <c r="P2160" i="1"/>
  <c r="Q2160" i="1" s="1"/>
  <c r="Q2172" i="1"/>
  <c r="Q2201" i="1"/>
  <c r="Q2238" i="1"/>
  <c r="Q2135" i="1"/>
  <c r="Q2225" i="1"/>
  <c r="Q2142" i="1"/>
  <c r="Q2156" i="1"/>
  <c r="Q2214" i="1"/>
  <c r="P2157" i="1"/>
  <c r="Q2157" i="1" s="1"/>
  <c r="Q2210" i="1"/>
  <c r="P2202" i="1"/>
  <c r="Q2202" i="1" s="1"/>
  <c r="Q2196" i="1"/>
  <c r="Q2229" i="1"/>
  <c r="Q2153" i="1"/>
  <c r="P2163" i="1"/>
  <c r="Q2163" i="1" s="1"/>
  <c r="Q2147" i="1"/>
  <c r="Q2180" i="1"/>
  <c r="P2178" i="1"/>
  <c r="Q2178" i="1" s="1"/>
  <c r="P2220" i="1"/>
  <c r="Q2220" i="1" s="1"/>
  <c r="P2139" i="1"/>
  <c r="Q2139" i="1" s="1"/>
  <c r="Q2213" i="1"/>
  <c r="Q2228" i="1"/>
  <c r="P2226" i="1"/>
  <c r="Q2226" i="1" s="1"/>
  <c r="P2193" i="1"/>
  <c r="Q2193" i="1" s="1"/>
  <c r="Q2195" i="1"/>
  <c r="P2169" i="1"/>
  <c r="Q2169" i="1" s="1"/>
  <c r="Q2171" i="1"/>
  <c r="Q2150" i="1"/>
  <c r="P2235" i="1"/>
  <c r="Q2235" i="1" s="1"/>
  <c r="Q2237" i="1"/>
  <c r="Q2207" i="1"/>
  <c r="P2205" i="1"/>
  <c r="Q2205" i="1" s="1"/>
  <c r="Q1904" i="1"/>
  <c r="P1916" i="1"/>
  <c r="L2566" i="1"/>
  <c r="L2563" i="1"/>
  <c r="L2560" i="1"/>
  <c r="L2557" i="1"/>
  <c r="P1982" i="1" l="1"/>
  <c r="P1775" i="1" s="1"/>
  <c r="P1773" i="1" s="1"/>
  <c r="Q2136" i="1"/>
  <c r="L2699" i="1" l="1"/>
  <c r="L2687" i="1" s="1"/>
  <c r="L2684" i="1" l="1"/>
  <c r="L2679" i="1" l="1"/>
  <c r="L2674" i="1" s="1"/>
  <c r="L2671" i="1"/>
  <c r="L2668" i="1"/>
  <c r="L2665" i="1"/>
  <c r="L2662" i="1"/>
  <c r="L2659" i="1"/>
  <c r="L2656" i="1"/>
  <c r="L2653" i="1"/>
  <c r="L2650" i="1"/>
  <c r="L2647" i="1"/>
  <c r="L2644" i="1"/>
  <c r="L2641" i="1"/>
  <c r="L2638" i="1"/>
  <c r="L2552" i="1"/>
  <c r="L2543" i="1" s="1"/>
  <c r="L2540" i="1"/>
  <c r="L2537" i="1"/>
  <c r="L2534" i="1"/>
  <c r="L2531" i="1"/>
  <c r="L2528" i="1"/>
  <c r="L2525" i="1"/>
  <c r="L2522" i="1"/>
  <c r="L2519" i="1"/>
  <c r="L2516" i="1"/>
  <c r="L2513" i="1"/>
  <c r="L2400" i="1" l="1"/>
  <c r="L2569" i="1"/>
  <c r="L2397" i="1"/>
  <c r="L2394" i="1"/>
  <c r="L2391" i="1"/>
  <c r="L2388" i="1"/>
  <c r="L2385" i="1"/>
  <c r="L2382" i="1"/>
  <c r="L2379" i="1"/>
  <c r="L2376" i="1"/>
  <c r="L2373" i="1"/>
  <c r="L2370" i="1"/>
  <c r="L2367" i="1"/>
  <c r="L2364" i="1"/>
  <c r="L2361" i="1"/>
  <c r="L2358" i="1"/>
  <c r="L2241" i="1"/>
  <c r="L2238" i="1"/>
  <c r="L2235" i="1"/>
  <c r="L2232" i="1"/>
  <c r="L2229" i="1"/>
  <c r="L2226" i="1"/>
  <c r="L2223" i="1"/>
  <c r="L2220" i="1"/>
  <c r="L2217" i="1"/>
  <c r="L2214" i="1"/>
  <c r="L2211" i="1"/>
  <c r="L2208" i="1"/>
  <c r="L2205" i="1"/>
  <c r="L2202" i="1"/>
  <c r="L2199" i="1"/>
  <c r="L2196" i="1"/>
  <c r="L2193" i="1"/>
  <c r="L2190" i="1"/>
  <c r="L2187" i="1"/>
  <c r="L2184" i="1"/>
  <c r="L2181" i="1"/>
  <c r="L2178" i="1"/>
  <c r="L2175" i="1"/>
  <c r="L2172" i="1"/>
  <c r="L2169" i="1"/>
  <c r="L2166" i="1"/>
  <c r="L2163" i="1"/>
  <c r="L2160" i="1"/>
  <c r="L2157" i="1"/>
  <c r="L2154" i="1"/>
  <c r="L2151" i="1"/>
  <c r="L2148" i="1"/>
  <c r="L2145" i="1"/>
  <c r="L2142" i="1"/>
  <c r="L2139" i="1"/>
  <c r="L2136" i="1"/>
  <c r="L2133" i="1"/>
  <c r="L1979" i="1"/>
  <c r="L1976" i="1"/>
  <c r="L1973" i="1"/>
  <c r="L1970" i="1"/>
  <c r="L1967" i="1"/>
  <c r="L1964" i="1"/>
  <c r="L1961" i="1"/>
  <c r="L1958" i="1"/>
  <c r="L1955" i="1"/>
  <c r="L1982" i="1" l="1"/>
  <c r="L2244" i="1"/>
  <c r="L1916" i="1"/>
  <c r="L1913" i="1"/>
  <c r="L1910" i="1"/>
  <c r="L1907" i="1"/>
  <c r="L1904" i="1"/>
  <c r="L1901" i="1"/>
  <c r="L1890" i="1" l="1"/>
  <c r="L1887" i="1"/>
  <c r="L1884" i="1"/>
  <c r="L1881" i="1"/>
  <c r="L1878" i="1"/>
  <c r="L1875" i="1"/>
  <c r="L1872" i="1"/>
  <c r="L1869" i="1"/>
  <c r="L1834" i="1" l="1"/>
  <c r="L1832" i="1" s="1"/>
  <c r="M1838" i="1"/>
  <c r="Q1838" i="1" l="1"/>
  <c r="M1834" i="1"/>
  <c r="M1832" i="1" s="1"/>
  <c r="L1829" i="1"/>
  <c r="L1826" i="1"/>
  <c r="L1823" i="1"/>
  <c r="L1820" i="1"/>
  <c r="L1817" i="1"/>
  <c r="L1814" i="1"/>
  <c r="M1831" i="1"/>
  <c r="M1828" i="1"/>
  <c r="M1825" i="1"/>
  <c r="M1822" i="1"/>
  <c r="M1819" i="1"/>
  <c r="M1816" i="1"/>
  <c r="L1776" i="1" l="1"/>
  <c r="M1823" i="1"/>
  <c r="Q1823" i="1" s="1"/>
  <c r="Q1825" i="1"/>
  <c r="Q1828" i="1"/>
  <c r="M1826" i="1"/>
  <c r="Q1826" i="1" s="1"/>
  <c r="Q1831" i="1"/>
  <c r="M1829" i="1"/>
  <c r="Q1829" i="1" s="1"/>
  <c r="M1814" i="1"/>
  <c r="Q1816" i="1"/>
  <c r="M1817" i="1"/>
  <c r="Q1817" i="1" s="1"/>
  <c r="Q1819" i="1"/>
  <c r="M1820" i="1"/>
  <c r="Q1820" i="1" s="1"/>
  <c r="Q1822" i="1"/>
  <c r="L2682" i="1"/>
  <c r="I2682" i="1"/>
  <c r="I1775" i="1" s="1"/>
  <c r="I1773" i="1" s="1"/>
  <c r="H2682" i="1"/>
  <c r="H1775" i="1" s="1"/>
  <c r="H1773" i="1" s="1"/>
  <c r="L1775" i="1" l="1"/>
  <c r="L1773" i="1" s="1"/>
  <c r="M1776" i="1"/>
  <c r="M1775" i="1" s="1"/>
  <c r="Q1814" i="1"/>
  <c r="L1431" i="1"/>
  <c r="M1431" i="1" s="1"/>
  <c r="L1423" i="1"/>
  <c r="M1423" i="1" s="1"/>
  <c r="M1773" i="1" l="1"/>
  <c r="Q1773" i="1" s="1"/>
  <c r="Q1775" i="1"/>
  <c r="L1415" i="1"/>
  <c r="L1553" i="1"/>
  <c r="H1531" i="1"/>
  <c r="I1531" i="1"/>
  <c r="P1554" i="1"/>
  <c r="P1553" i="1" s="1"/>
  <c r="O1554" i="1"/>
  <c r="F903" i="1"/>
  <c r="N1553" i="1"/>
  <c r="M1555" i="1"/>
  <c r="M1553" i="1" s="1"/>
  <c r="Q1555" i="1" l="1"/>
  <c r="Q1554" i="1"/>
  <c r="O1553" i="1"/>
  <c r="L1581" i="1"/>
  <c r="Q1553" i="1" l="1"/>
  <c r="O1584" i="1"/>
  <c r="O1581" i="1" s="1"/>
  <c r="P1584" i="1"/>
  <c r="L1632" i="1" l="1"/>
  <c r="P1581" i="1"/>
  <c r="Q1584" i="1"/>
  <c r="O1579" i="1"/>
  <c r="O1578" i="1" s="1"/>
  <c r="M1585" i="1" l="1"/>
  <c r="O905" i="1" l="1"/>
  <c r="L1658" i="1" l="1"/>
  <c r="M1658" i="1" s="1"/>
  <c r="L1613" i="1"/>
  <c r="L1370" i="1"/>
  <c r="L1363" i="1"/>
  <c r="I1754" i="1"/>
  <c r="H1754" i="1"/>
  <c r="I1740" i="1"/>
  <c r="H1740" i="1"/>
  <c r="I1731" i="1"/>
  <c r="H1731" i="1"/>
  <c r="L1616" i="1"/>
  <c r="H1358" i="1"/>
  <c r="I1358" i="1"/>
  <c r="H1009" i="1"/>
  <c r="I1009" i="1"/>
  <c r="O1007" i="1"/>
  <c r="P1007" i="1"/>
  <c r="Q905" i="1"/>
  <c r="O1771" i="1"/>
  <c r="P1771" i="1"/>
  <c r="L1770" i="1"/>
  <c r="L1766" i="1"/>
  <c r="L1761" i="1"/>
  <c r="L1756" i="1"/>
  <c r="L1754" i="1" l="1"/>
  <c r="P1752" i="1"/>
  <c r="L1751" i="1"/>
  <c r="L1747" i="1"/>
  <c r="L1742" i="1"/>
  <c r="L1733" i="1"/>
  <c r="P1738" i="1"/>
  <c r="L1740" i="1" l="1"/>
  <c r="L1686" i="1"/>
  <c r="O1738" i="1"/>
  <c r="Q1738" i="1" s="1"/>
  <c r="P1726" i="1"/>
  <c r="L1737" i="1"/>
  <c r="L1731" i="1" s="1"/>
  <c r="L1728" i="1"/>
  <c r="L1725" i="1"/>
  <c r="L1722" i="1"/>
  <c r="L1719" i="1"/>
  <c r="L1716" i="1"/>
  <c r="L1713" i="1"/>
  <c r="L1710" i="1"/>
  <c r="O1708" i="1"/>
  <c r="P1708" i="1"/>
  <c r="L1707" i="1"/>
  <c r="L1704" i="1"/>
  <c r="L1701" i="1"/>
  <c r="L1698" i="1"/>
  <c r="L1695" i="1"/>
  <c r="L1692" i="1"/>
  <c r="L1689" i="1"/>
  <c r="L1683" i="1"/>
  <c r="L1678" i="1"/>
  <c r="M1678" i="1" s="1"/>
  <c r="L1669" i="1"/>
  <c r="L1655" i="1"/>
  <c r="L1650" i="1"/>
  <c r="L1647" i="1"/>
  <c r="L1645" i="1" l="1"/>
  <c r="O1643" i="1"/>
  <c r="P1643" i="1"/>
  <c r="L1642" i="1"/>
  <c r="L1639" i="1"/>
  <c r="L1636" i="1"/>
  <c r="L1627" i="1"/>
  <c r="P1545" i="1"/>
  <c r="Q1532" i="1"/>
  <c r="Q1359" i="1"/>
  <c r="O1545" i="1"/>
  <c r="L1622" i="1"/>
  <c r="M1613" i="1"/>
  <c r="Q1613" i="1" s="1"/>
  <c r="L1610" i="1"/>
  <c r="L1607" i="1"/>
  <c r="L1604" i="1"/>
  <c r="L1601" i="1"/>
  <c r="L1598" i="1"/>
  <c r="L1595" i="1"/>
  <c r="L1592" i="1"/>
  <c r="L1589" i="1"/>
  <c r="L1586" i="1"/>
  <c r="L1575" i="1"/>
  <c r="L1578" i="1"/>
  <c r="L1572" i="1"/>
  <c r="L1569" i="1"/>
  <c r="L1565" i="1"/>
  <c r="L1561" i="1"/>
  <c r="L1556" i="1"/>
  <c r="L1549" i="1"/>
  <c r="L1544" i="1"/>
  <c r="L1625" i="1" l="1"/>
  <c r="Q1643" i="1"/>
  <c r="L1540" i="1"/>
  <c r="L1536" i="1"/>
  <c r="L1533" i="1"/>
  <c r="L1528" i="1"/>
  <c r="L1525" i="1"/>
  <c r="L1522" i="1"/>
  <c r="L1519" i="1"/>
  <c r="L1516" i="1"/>
  <c r="L1513" i="1"/>
  <c r="L1510" i="1"/>
  <c r="L1507" i="1"/>
  <c r="L1504" i="1"/>
  <c r="L1501" i="1"/>
  <c r="L1498" i="1"/>
  <c r="L1495" i="1"/>
  <c r="L1492" i="1"/>
  <c r="L1489" i="1"/>
  <c r="O1483" i="1"/>
  <c r="O1482" i="1" s="1"/>
  <c r="P1483" i="1"/>
  <c r="P1482" i="1" s="1"/>
  <c r="L1471" i="1"/>
  <c r="L1459" i="1"/>
  <c r="L1450" i="1"/>
  <c r="L1447" i="1"/>
  <c r="L1439" i="1"/>
  <c r="L1388" i="1"/>
  <c r="L1379" i="1"/>
  <c r="L1367" i="1"/>
  <c r="M1363" i="1"/>
  <c r="Q1363" i="1" s="1"/>
  <c r="L1360" i="1"/>
  <c r="L1355" i="1"/>
  <c r="L1352" i="1"/>
  <c r="L1349" i="1"/>
  <c r="L1346" i="1"/>
  <c r="L1343" i="1"/>
  <c r="L1340" i="1"/>
  <c r="L1337" i="1"/>
  <c r="L1334" i="1"/>
  <c r="L1331" i="1"/>
  <c r="L1328" i="1"/>
  <c r="L1325" i="1"/>
  <c r="L1322" i="1"/>
  <c r="L1319" i="1"/>
  <c r="L1316" i="1"/>
  <c r="L1313" i="1"/>
  <c r="L1310" i="1"/>
  <c r="L1307" i="1"/>
  <c r="L1304" i="1"/>
  <c r="L1301" i="1"/>
  <c r="L1298" i="1"/>
  <c r="L1295" i="1"/>
  <c r="L1292" i="1"/>
  <c r="L1289" i="1"/>
  <c r="L1286" i="1"/>
  <c r="L1280" i="1"/>
  <c r="L1277" i="1"/>
  <c r="L1274" i="1"/>
  <c r="L1271" i="1"/>
  <c r="L1268" i="1"/>
  <c r="L1265" i="1"/>
  <c r="L1262" i="1"/>
  <c r="L1259" i="1"/>
  <c r="L1256" i="1"/>
  <c r="L1253" i="1"/>
  <c r="L1250" i="1"/>
  <c r="L1247" i="1"/>
  <c r="L1244" i="1"/>
  <c r="L1531" i="1" l="1"/>
  <c r="Q1483" i="1"/>
  <c r="L1240" i="1"/>
  <c r="L1237" i="1"/>
  <c r="L1234" i="1"/>
  <c r="L1228" i="1"/>
  <c r="L1225" i="1"/>
  <c r="L1222" i="1"/>
  <c r="L1218" i="1"/>
  <c r="L1215" i="1"/>
  <c r="L1212" i="1"/>
  <c r="L1209" i="1"/>
  <c r="L1206" i="1"/>
  <c r="L1203" i="1"/>
  <c r="L1200" i="1"/>
  <c r="L1196" i="1"/>
  <c r="L1192" i="1"/>
  <c r="L1188" i="1"/>
  <c r="L1185" i="1"/>
  <c r="L1181" i="1"/>
  <c r="L1178" i="1"/>
  <c r="L1175" i="1"/>
  <c r="L1172" i="1"/>
  <c r="L1169" i="1"/>
  <c r="L1166" i="1"/>
  <c r="L1163" i="1"/>
  <c r="L1160" i="1"/>
  <c r="L1157" i="1"/>
  <c r="L1153" i="1"/>
  <c r="L1150" i="1"/>
  <c r="L1146" i="1"/>
  <c r="L1143" i="1"/>
  <c r="L1140" i="1"/>
  <c r="L1137" i="1"/>
  <c r="L1134" i="1"/>
  <c r="O1120" i="1" l="1"/>
  <c r="L1129" i="1"/>
  <c r="L1126" i="1"/>
  <c r="L1123" i="1"/>
  <c r="L1120" i="1"/>
  <c r="L1117" i="1"/>
  <c r="L1114" i="1"/>
  <c r="L1111" i="1"/>
  <c r="L1108" i="1"/>
  <c r="L1105" i="1"/>
  <c r="L1097" i="1"/>
  <c r="L1093" i="1"/>
  <c r="L1090" i="1"/>
  <c r="L1086" i="1"/>
  <c r="L1082" i="1"/>
  <c r="L1074" i="1"/>
  <c r="L1068" i="1"/>
  <c r="L1062" i="1"/>
  <c r="L1054" i="1"/>
  <c r="L1046" i="1"/>
  <c r="L1042" i="1"/>
  <c r="L1038" i="1"/>
  <c r="L1034" i="1"/>
  <c r="L1030" i="1" l="1"/>
  <c r="L1027" i="1"/>
  <c r="P1023" i="1"/>
  <c r="L1022" i="1"/>
  <c r="L1019" i="1"/>
  <c r="L1015" i="1"/>
  <c r="L1011" i="1"/>
  <c r="O1023" i="1"/>
  <c r="L1006" i="1"/>
  <c r="L1003" i="1"/>
  <c r="L999" i="1"/>
  <c r="L995" i="1"/>
  <c r="L992" i="1"/>
  <c r="L988" i="1"/>
  <c r="M988" i="1" s="1"/>
  <c r="L985" i="1"/>
  <c r="M985" i="1" s="1"/>
  <c r="L982" i="1"/>
  <c r="M982" i="1" s="1"/>
  <c r="L979" i="1"/>
  <c r="L975" i="1"/>
  <c r="L972" i="1"/>
  <c r="O957" i="1"/>
  <c r="P957" i="1"/>
  <c r="M911" i="1"/>
  <c r="Q911" i="1" s="1"/>
  <c r="M910" i="1"/>
  <c r="L967" i="1"/>
  <c r="L962" i="1"/>
  <c r="L959" i="1"/>
  <c r="L956" i="1"/>
  <c r="L952" i="1"/>
  <c r="L947" i="1"/>
  <c r="L941" i="1"/>
  <c r="L935" i="1"/>
  <c r="L932" i="1"/>
  <c r="L927" i="1"/>
  <c r="M927" i="1" s="1"/>
  <c r="L924" i="1"/>
  <c r="L920" i="1"/>
  <c r="L917" i="1"/>
  <c r="L914" i="1"/>
  <c r="L909" i="1"/>
  <c r="M909" i="1" s="1"/>
  <c r="L906" i="1"/>
  <c r="P925" i="1"/>
  <c r="L1009" i="1" l="1"/>
  <c r="Q1023" i="1"/>
  <c r="Q1007" i="1"/>
  <c r="L1025" i="1"/>
  <c r="Q957" i="1"/>
  <c r="L970" i="1"/>
  <c r="L904" i="1"/>
  <c r="O1006" i="1"/>
  <c r="O970" i="1" s="1"/>
  <c r="P924" i="1"/>
  <c r="M1484" i="1" l="1"/>
  <c r="M1482" i="1" s="1"/>
  <c r="M1050" i="1"/>
  <c r="N967" i="1"/>
  <c r="O967" i="1"/>
  <c r="P967" i="1"/>
  <c r="P1608" i="1" l="1"/>
  <c r="O1608" i="1"/>
  <c r="P1602" i="1"/>
  <c r="O1602" i="1"/>
  <c r="P1596" i="1"/>
  <c r="O1596" i="1"/>
  <c r="P1593" i="1"/>
  <c r="O1593" i="1"/>
  <c r="P1587" i="1"/>
  <c r="O1587" i="1"/>
  <c r="O1586" i="1" s="1"/>
  <c r="P1579" i="1"/>
  <c r="Q1579" i="1" s="1"/>
  <c r="P1573" i="1"/>
  <c r="O1573" i="1"/>
  <c r="M1600" i="1" l="1"/>
  <c r="M1599" i="1"/>
  <c r="M1560" i="1"/>
  <c r="M1559" i="1"/>
  <c r="P1257" i="1" l="1"/>
  <c r="O1257" i="1"/>
  <c r="P1254" i="1"/>
  <c r="O1254" i="1"/>
  <c r="P1338" i="1"/>
  <c r="O1338" i="1"/>
  <c r="P1326" i="1"/>
  <c r="O1326" i="1"/>
  <c r="P1323" i="1"/>
  <c r="O1323" i="1"/>
  <c r="P1320" i="1"/>
  <c r="O1320" i="1"/>
  <c r="P1317" i="1"/>
  <c r="O1317" i="1"/>
  <c r="P1308" i="1"/>
  <c r="O1308" i="1"/>
  <c r="P1305" i="1"/>
  <c r="O1305" i="1"/>
  <c r="P1302" i="1"/>
  <c r="O1302" i="1"/>
  <c r="M1753" i="1" l="1"/>
  <c r="Q1753" i="1" s="1"/>
  <c r="P1751" i="1"/>
  <c r="P1740" i="1" s="1"/>
  <c r="O1752" i="1"/>
  <c r="O1751" i="1" s="1"/>
  <c r="O1740" i="1" s="1"/>
  <c r="N1751" i="1"/>
  <c r="N1740" i="1" s="1"/>
  <c r="M1751" i="1" l="1"/>
  <c r="Q1751" i="1" s="1"/>
  <c r="Q1752" i="1"/>
  <c r="M1383" i="1" l="1"/>
  <c r="Q1383" i="1" s="1"/>
  <c r="M986" i="1"/>
  <c r="M1615" i="1" l="1"/>
  <c r="Q1615" i="1" s="1"/>
  <c r="M1614" i="1"/>
  <c r="Q1614" i="1" s="1"/>
  <c r="M1729" i="1" l="1"/>
  <c r="M1121" i="1"/>
  <c r="M918" i="1"/>
  <c r="M915" i="1"/>
  <c r="M907" i="1"/>
  <c r="Q907" i="1" s="1"/>
  <c r="Q915" i="1" l="1"/>
  <c r="O1726" i="1"/>
  <c r="P1723" i="1"/>
  <c r="O1723" i="1"/>
  <c r="P1720" i="1"/>
  <c r="O1720" i="1"/>
  <c r="P1717" i="1"/>
  <c r="O1717" i="1"/>
  <c r="P1714" i="1"/>
  <c r="O1714" i="1"/>
  <c r="P1711" i="1"/>
  <c r="O1711" i="1"/>
  <c r="P1705" i="1"/>
  <c r="O1705" i="1"/>
  <c r="P1702" i="1"/>
  <c r="O1702" i="1"/>
  <c r="P1699" i="1"/>
  <c r="O1699" i="1"/>
  <c r="P1696" i="1"/>
  <c r="O1696" i="1"/>
  <c r="P1693" i="1"/>
  <c r="O1693" i="1"/>
  <c r="P1690" i="1"/>
  <c r="O1690" i="1"/>
  <c r="P1637" i="1"/>
  <c r="O1637" i="1"/>
  <c r="P1590" i="1"/>
  <c r="O1590" i="1"/>
  <c r="P1576" i="1"/>
  <c r="O1576" i="1"/>
  <c r="P1570" i="1"/>
  <c r="O1570" i="1"/>
  <c r="P1557" i="1"/>
  <c r="P1556" i="1" s="1"/>
  <c r="O1557" i="1"/>
  <c r="Q1545" i="1"/>
  <c r="P1529" i="1"/>
  <c r="O1529" i="1"/>
  <c r="P1526" i="1"/>
  <c r="O1526" i="1"/>
  <c r="P1523" i="1"/>
  <c r="O1523" i="1"/>
  <c r="P1520" i="1"/>
  <c r="O1520" i="1"/>
  <c r="P1517" i="1"/>
  <c r="O1517" i="1"/>
  <c r="P1514" i="1"/>
  <c r="O1514" i="1"/>
  <c r="P1511" i="1"/>
  <c r="O1511" i="1"/>
  <c r="P1508" i="1"/>
  <c r="O1508" i="1"/>
  <c r="P1505" i="1"/>
  <c r="O1505" i="1"/>
  <c r="P1502" i="1"/>
  <c r="O1502" i="1"/>
  <c r="P1499" i="1"/>
  <c r="O1499" i="1"/>
  <c r="P1496" i="1"/>
  <c r="O1496" i="1"/>
  <c r="P1493" i="1"/>
  <c r="O1493" i="1"/>
  <c r="P1480" i="1"/>
  <c r="P1479" i="1" s="1"/>
  <c r="O1480" i="1"/>
  <c r="O1479" i="1" s="1"/>
  <c r="P1356" i="1"/>
  <c r="O1356" i="1"/>
  <c r="P1353" i="1"/>
  <c r="O1353" i="1"/>
  <c r="P1350" i="1"/>
  <c r="O1350" i="1"/>
  <c r="P1347" i="1"/>
  <c r="O1347" i="1"/>
  <c r="P1344" i="1"/>
  <c r="O1344" i="1"/>
  <c r="P1341" i="1"/>
  <c r="O1341" i="1"/>
  <c r="P1335" i="1"/>
  <c r="O1335" i="1"/>
  <c r="P1332" i="1"/>
  <c r="O1332" i="1"/>
  <c r="P1329" i="1"/>
  <c r="O1329" i="1"/>
  <c r="P1314" i="1"/>
  <c r="O1314" i="1"/>
  <c r="P1311" i="1"/>
  <c r="O1311" i="1"/>
  <c r="P1299" i="1"/>
  <c r="O1299" i="1"/>
  <c r="P1296" i="1"/>
  <c r="O1296" i="1"/>
  <c r="P1293" i="1"/>
  <c r="O1293" i="1"/>
  <c r="P1290" i="1"/>
  <c r="O1290" i="1"/>
  <c r="P1287" i="1"/>
  <c r="O1287" i="1"/>
  <c r="P1284" i="1"/>
  <c r="O1284" i="1"/>
  <c r="P1281" i="1"/>
  <c r="O1281" i="1"/>
  <c r="P1278" i="1"/>
  <c r="O1278" i="1"/>
  <c r="P1275" i="1"/>
  <c r="O1275" i="1"/>
  <c r="P1272" i="1"/>
  <c r="O1272" i="1"/>
  <c r="P1269" i="1"/>
  <c r="O1269" i="1"/>
  <c r="P1266" i="1"/>
  <c r="O1266" i="1"/>
  <c r="P1263" i="1"/>
  <c r="O1263" i="1"/>
  <c r="P1260" i="1"/>
  <c r="O1260" i="1"/>
  <c r="P1251" i="1"/>
  <c r="O1251" i="1"/>
  <c r="P1248" i="1"/>
  <c r="O1248" i="1"/>
  <c r="P1130" i="1"/>
  <c r="O1130" i="1"/>
  <c r="P1127" i="1"/>
  <c r="O1127" i="1"/>
  <c r="P1124" i="1"/>
  <c r="O1124" i="1"/>
  <c r="P1118" i="1"/>
  <c r="O1118" i="1"/>
  <c r="P1115" i="1"/>
  <c r="O1115" i="1"/>
  <c r="P1112" i="1"/>
  <c r="O1112" i="1"/>
  <c r="P1109" i="1"/>
  <c r="O1109" i="1"/>
  <c r="P1106" i="1"/>
  <c r="O1106" i="1"/>
  <c r="P960" i="1"/>
  <c r="O960" i="1"/>
  <c r="P933" i="1"/>
  <c r="O933" i="1"/>
  <c r="O925" i="1"/>
  <c r="Q925" i="1" s="1"/>
  <c r="Q1576" i="1" l="1"/>
  <c r="Q1557" i="1"/>
  <c r="O1556" i="1"/>
  <c r="Q1637" i="1"/>
  <c r="Q1480" i="1"/>
  <c r="M1674" i="1"/>
  <c r="Q1674" i="1" s="1"/>
  <c r="M1672" i="1"/>
  <c r="Q1672" i="1" s="1"/>
  <c r="M1671" i="1"/>
  <c r="Q1671" i="1" s="1"/>
  <c r="M1664" i="1"/>
  <c r="Q1664" i="1" s="1"/>
  <c r="M1661" i="1"/>
  <c r="Q1661" i="1" s="1"/>
  <c r="M1662" i="1"/>
  <c r="Q1662" i="1" s="1"/>
  <c r="M1488" i="1"/>
  <c r="M1486" i="1"/>
  <c r="M1463" i="1"/>
  <c r="Q1463" i="1" s="1"/>
  <c r="M1454" i="1"/>
  <c r="Q1454" i="1" s="1"/>
  <c r="M1443" i="1"/>
  <c r="Q1443" i="1" s="1"/>
  <c r="M1392" i="1"/>
  <c r="Q1392" i="1" s="1"/>
  <c r="Q1050" i="1"/>
  <c r="M1374" i="1"/>
  <c r="Q1374" i="1" s="1"/>
  <c r="L1283" i="1"/>
  <c r="L1132" i="1" s="1"/>
  <c r="M1101" i="1"/>
  <c r="Q1101" i="1" s="1"/>
  <c r="M1078" i="1"/>
  <c r="Q1078" i="1" s="1"/>
  <c r="M1058" i="1"/>
  <c r="Q1058" i="1" s="1"/>
  <c r="Q1488" i="1" l="1"/>
  <c r="M1487" i="1"/>
  <c r="Q1486" i="1"/>
  <c r="M1485" i="1"/>
  <c r="L1358" i="1"/>
  <c r="L903" i="1" s="1"/>
  <c r="P365" i="1" l="1"/>
  <c r="O365" i="1"/>
  <c r="N365" i="1"/>
  <c r="L780" i="1"/>
  <c r="M367" i="1" l="1"/>
  <c r="L369" i="1"/>
  <c r="L368" i="1"/>
  <c r="L365" i="1" l="1"/>
  <c r="M490" i="1"/>
  <c r="M488" i="1"/>
  <c r="M487" i="1"/>
  <c r="M486" i="1"/>
  <c r="M485" i="1"/>
  <c r="M484" i="1"/>
  <c r="L117" i="1" l="1"/>
  <c r="M522" i="1"/>
  <c r="M1481" i="1" l="1"/>
  <c r="M1479" i="1" s="1"/>
  <c r="M282" i="1" l="1"/>
  <c r="M281" i="1"/>
  <c r="M269" i="1"/>
  <c r="M270" i="1"/>
  <c r="M268" i="1"/>
  <c r="L271" i="1"/>
  <c r="L213" i="1"/>
  <c r="M525" i="1" l="1"/>
  <c r="M539" i="1"/>
  <c r="M519" i="1"/>
  <c r="L617" i="1"/>
  <c r="M658" i="1"/>
  <c r="M657" i="1"/>
  <c r="M648" i="1"/>
  <c r="M644" i="1"/>
  <c r="L647" i="1"/>
  <c r="M647" i="1" s="1"/>
  <c r="M643" i="1"/>
  <c r="M517" i="1"/>
  <c r="M523" i="1"/>
  <c r="M530" i="1"/>
  <c r="M527" i="1"/>
  <c r="M369" i="1" l="1"/>
  <c r="M368" i="1"/>
  <c r="M365" i="1" l="1"/>
  <c r="M189" i="1"/>
  <c r="M188" i="1"/>
  <c r="L686" i="1" l="1"/>
  <c r="M689" i="1"/>
  <c r="M686" i="1" s="1"/>
  <c r="O870" i="1" l="1"/>
  <c r="P870" i="1"/>
  <c r="Q985" i="1" l="1"/>
  <c r="Q986" i="1"/>
  <c r="M987" i="1"/>
  <c r="Q987" i="1" s="1"/>
  <c r="L128" i="1"/>
  <c r="L115" i="1"/>
  <c r="Q2002" i="1" l="1"/>
  <c r="Q1927" i="1"/>
  <c r="Q2698" i="1"/>
  <c r="Q2696" i="1"/>
  <c r="Q2695" i="1"/>
  <c r="Q2694" i="1"/>
  <c r="Q2692" i="1"/>
  <c r="Q2691" i="1"/>
  <c r="Q2690" i="1"/>
  <c r="Q2689" i="1"/>
  <c r="Q2688" i="1"/>
  <c r="Q2687" i="1"/>
  <c r="Q2678" i="1"/>
  <c r="Q2676" i="1"/>
  <c r="Q2675" i="1"/>
  <c r="Q2674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7" i="1"/>
  <c r="Q2586" i="1"/>
  <c r="Q2585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55" i="1"/>
  <c r="Q2554" i="1"/>
  <c r="Q2553" i="1"/>
  <c r="Q2552" i="1"/>
  <c r="Q2551" i="1"/>
  <c r="Q2550" i="1"/>
  <c r="Q2549" i="1"/>
  <c r="Q2548" i="1"/>
  <c r="Q2545" i="1"/>
  <c r="Q2544" i="1"/>
  <c r="Q254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1" i="1"/>
  <c r="Q2430" i="1"/>
  <c r="Q2429" i="1"/>
  <c r="Q2428" i="1"/>
  <c r="Q2427" i="1"/>
  <c r="Q2425" i="1"/>
  <c r="Q2424" i="1"/>
  <c r="Q2423" i="1"/>
  <c r="Q2421" i="1"/>
  <c r="Q2420" i="1"/>
  <c r="Q2419" i="1"/>
  <c r="Q2418" i="1"/>
  <c r="Q2416" i="1"/>
  <c r="Q2415" i="1"/>
  <c r="Q2414" i="1"/>
  <c r="Q2405" i="1"/>
  <c r="Q2404" i="1"/>
  <c r="Q2403" i="1"/>
  <c r="Q2402" i="1"/>
  <c r="Q2401" i="1"/>
  <c r="Q2400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0" i="1"/>
  <c r="Q2249" i="1"/>
  <c r="Q2248" i="1"/>
  <c r="Q2247" i="1"/>
  <c r="Q2246" i="1"/>
  <c r="Q2245" i="1"/>
  <c r="Q2244" i="1"/>
  <c r="Q2129" i="1"/>
  <c r="Q2128" i="1"/>
  <c r="Q2127" i="1"/>
  <c r="Q2124" i="1"/>
  <c r="Q2123" i="1"/>
  <c r="Q2122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6" i="1"/>
  <c r="Q2025" i="1"/>
  <c r="Q2024" i="1"/>
  <c r="Q2023" i="1"/>
  <c r="Q2022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53" i="1"/>
  <c r="Q1952" i="1"/>
  <c r="Q1951" i="1"/>
  <c r="Q1950" i="1"/>
  <c r="Q1949" i="1"/>
  <c r="Q1948" i="1"/>
  <c r="Q1947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6" i="1"/>
  <c r="Q1925" i="1"/>
  <c r="Q1924" i="1"/>
  <c r="Q1923" i="1"/>
  <c r="Q1922" i="1"/>
  <c r="Q1921" i="1"/>
  <c r="Q1920" i="1"/>
  <c r="Q1919" i="1"/>
  <c r="Q1918" i="1"/>
  <c r="Q1917" i="1"/>
  <c r="Q1916" i="1"/>
  <c r="Q1900" i="1"/>
  <c r="Q1899" i="1"/>
  <c r="Q1898" i="1"/>
  <c r="Q1897" i="1"/>
  <c r="Q1896" i="1"/>
  <c r="Q1895" i="1"/>
  <c r="Q1894" i="1"/>
  <c r="Q1893" i="1"/>
  <c r="Q1892" i="1"/>
  <c r="Q1891" i="1"/>
  <c r="Q1890" i="1"/>
  <c r="Q1868" i="1"/>
  <c r="Q1867" i="1"/>
  <c r="Q1866" i="1"/>
  <c r="Q1865" i="1"/>
  <c r="Q1864" i="1"/>
  <c r="Q1863" i="1"/>
  <c r="Q1862" i="1"/>
  <c r="Q1861" i="1"/>
  <c r="Q1860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6" i="1"/>
  <c r="Q1835" i="1"/>
  <c r="Q1834" i="1"/>
  <c r="Q1833" i="1"/>
  <c r="Q1832" i="1"/>
  <c r="Q1813" i="1"/>
  <c r="Q1812" i="1"/>
  <c r="Q1811" i="1"/>
  <c r="Q1810" i="1"/>
  <c r="Q1809" i="1"/>
  <c r="Q1808" i="1"/>
  <c r="Q1807" i="1"/>
  <c r="Q1806" i="1"/>
  <c r="Q1805" i="1"/>
  <c r="Q1802" i="1"/>
  <c r="Q1801" i="1"/>
  <c r="Q1800" i="1"/>
  <c r="Q1799" i="1"/>
  <c r="Q1798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1" i="1"/>
  <c r="Q1755" i="1"/>
  <c r="Q1741" i="1"/>
  <c r="Q1732" i="1"/>
  <c r="Q1729" i="1"/>
  <c r="Q1726" i="1"/>
  <c r="Q1723" i="1"/>
  <c r="Q1720" i="1"/>
  <c r="Q1717" i="1"/>
  <c r="Q1714" i="1"/>
  <c r="Q1711" i="1"/>
  <c r="Q1708" i="1"/>
  <c r="Q1705" i="1"/>
  <c r="Q1702" i="1"/>
  <c r="Q1699" i="1"/>
  <c r="Q1696" i="1"/>
  <c r="Q1693" i="1"/>
  <c r="Q1690" i="1"/>
  <c r="Q1646" i="1"/>
  <c r="Q1626" i="1"/>
  <c r="Q1608" i="1"/>
  <c r="Q1602" i="1"/>
  <c r="Q1600" i="1"/>
  <c r="Q1599" i="1"/>
  <c r="Q1596" i="1"/>
  <c r="Q1593" i="1"/>
  <c r="Q1590" i="1"/>
  <c r="Q1587" i="1"/>
  <c r="Q1573" i="1"/>
  <c r="Q1570" i="1"/>
  <c r="Q1560" i="1"/>
  <c r="Q1559" i="1"/>
  <c r="Q1529" i="1"/>
  <c r="Q1526" i="1"/>
  <c r="Q1523" i="1"/>
  <c r="Q1520" i="1"/>
  <c r="Q1517" i="1"/>
  <c r="Q1514" i="1"/>
  <c r="Q1511" i="1"/>
  <c r="Q1508" i="1"/>
  <c r="Q1505" i="1"/>
  <c r="Q1502" i="1"/>
  <c r="Q1499" i="1"/>
  <c r="Q1496" i="1"/>
  <c r="Q1493" i="1"/>
  <c r="Q1484" i="1"/>
  <c r="Q1481" i="1"/>
  <c r="Q1356" i="1"/>
  <c r="Q1353" i="1"/>
  <c r="Q1350" i="1"/>
  <c r="Q1347" i="1"/>
  <c r="Q1344" i="1"/>
  <c r="Q1341" i="1"/>
  <c r="Q1338" i="1"/>
  <c r="Q1335" i="1"/>
  <c r="Q1332" i="1"/>
  <c r="Q1329" i="1"/>
  <c r="Q1326" i="1"/>
  <c r="Q1323" i="1"/>
  <c r="Q1320" i="1"/>
  <c r="Q1317" i="1"/>
  <c r="Q1314" i="1"/>
  <c r="Q1311" i="1"/>
  <c r="Q1308" i="1"/>
  <c r="Q1305" i="1"/>
  <c r="Q1302" i="1"/>
  <c r="Q1299" i="1"/>
  <c r="Q1296" i="1"/>
  <c r="Q1293" i="1"/>
  <c r="Q1290" i="1"/>
  <c r="Q1287" i="1"/>
  <c r="Q1284" i="1"/>
  <c r="Q1281" i="1"/>
  <c r="Q1278" i="1"/>
  <c r="Q1275" i="1"/>
  <c r="Q1272" i="1"/>
  <c r="Q1269" i="1"/>
  <c r="Q1266" i="1"/>
  <c r="Q1263" i="1"/>
  <c r="Q1260" i="1"/>
  <c r="Q1257" i="1"/>
  <c r="Q1254" i="1"/>
  <c r="Q1251" i="1"/>
  <c r="Q1248" i="1"/>
  <c r="Q1133" i="1"/>
  <c r="Q1130" i="1"/>
  <c r="Q1127" i="1"/>
  <c r="Q1124" i="1"/>
  <c r="Q1121" i="1"/>
  <c r="Q1118" i="1"/>
  <c r="Q1115" i="1"/>
  <c r="Q1112" i="1"/>
  <c r="Q1109" i="1"/>
  <c r="Q1106" i="1"/>
  <c r="Q1026" i="1"/>
  <c r="Q1010" i="1"/>
  <c r="Q971" i="1"/>
  <c r="Q960" i="1"/>
  <c r="Q933" i="1"/>
  <c r="Q918" i="1"/>
  <c r="Q888" i="1"/>
  <c r="Q887" i="1"/>
  <c r="Q885" i="1"/>
  <c r="Q882" i="1"/>
  <c r="Q879" i="1"/>
  <c r="Q869" i="1"/>
  <c r="Q867" i="1"/>
  <c r="Q866" i="1"/>
  <c r="Q864" i="1"/>
  <c r="Q861" i="1"/>
  <c r="Q858" i="1"/>
  <c r="Q855" i="1"/>
  <c r="Q852" i="1"/>
  <c r="Q849" i="1"/>
  <c r="Q846" i="1"/>
  <c r="Q843" i="1"/>
  <c r="Q840" i="1"/>
  <c r="Q837" i="1"/>
  <c r="Q817" i="1"/>
  <c r="Q785" i="1"/>
  <c r="Q772" i="1"/>
  <c r="Q770" i="1"/>
  <c r="Q769" i="1"/>
  <c r="Q767" i="1"/>
  <c r="Q766" i="1"/>
  <c r="Q764" i="1"/>
  <c r="Q763" i="1"/>
  <c r="Q758" i="1"/>
  <c r="Q757" i="1"/>
  <c r="Q756" i="1"/>
  <c r="Q754" i="1"/>
  <c r="Q753" i="1"/>
  <c r="Q752" i="1"/>
  <c r="Q750" i="1"/>
  <c r="Q703" i="1"/>
  <c r="Q702" i="1"/>
  <c r="Q697" i="1"/>
  <c r="Q696" i="1"/>
  <c r="Q695" i="1"/>
  <c r="Q693" i="1"/>
  <c r="Q692" i="1"/>
  <c r="Q691" i="1"/>
  <c r="Q689" i="1"/>
  <c r="Q688" i="1"/>
  <c r="Q687" i="1"/>
  <c r="Q658" i="1"/>
  <c r="Q657" i="1"/>
  <c r="Q656" i="1"/>
  <c r="Q648" i="1"/>
  <c r="Q647" i="1"/>
  <c r="Q646" i="1"/>
  <c r="Q644" i="1"/>
  <c r="Q643" i="1"/>
  <c r="Q642" i="1"/>
  <c r="Q615" i="1"/>
  <c r="Q614" i="1"/>
  <c r="Q613" i="1"/>
  <c r="Q611" i="1"/>
  <c r="Q609" i="1"/>
  <c r="Q608" i="1"/>
  <c r="Q597" i="1"/>
  <c r="Q596" i="1"/>
  <c r="Q591" i="1"/>
  <c r="Q590" i="1"/>
  <c r="Q541" i="1"/>
  <c r="Q540" i="1"/>
  <c r="Q539" i="1"/>
  <c r="Q538" i="1"/>
  <c r="Q537" i="1"/>
  <c r="Q536" i="1"/>
  <c r="Q535" i="1"/>
  <c r="Q534" i="1"/>
  <c r="Q533" i="1"/>
  <c r="Q532" i="1"/>
  <c r="Q530" i="1"/>
  <c r="Q529" i="1"/>
  <c r="Q528" i="1"/>
  <c r="Q527" i="1"/>
  <c r="Q525" i="1"/>
  <c r="Q524" i="1"/>
  <c r="Q523" i="1"/>
  <c r="Q522" i="1"/>
  <c r="Q521" i="1"/>
  <c r="Q519" i="1"/>
  <c r="Q518" i="1"/>
  <c r="Q517" i="1"/>
  <c r="Q515" i="1"/>
  <c r="Q514" i="1"/>
  <c r="Q513" i="1"/>
  <c r="Q512" i="1"/>
  <c r="Q511" i="1"/>
  <c r="Q510" i="1"/>
  <c r="Q509" i="1"/>
  <c r="Q508" i="1"/>
  <c r="Q506" i="1"/>
  <c r="Q505" i="1"/>
  <c r="Q504" i="1"/>
  <c r="Q502" i="1"/>
  <c r="Q501" i="1"/>
  <c r="Q500" i="1"/>
  <c r="Q490" i="1"/>
  <c r="Q489" i="1"/>
  <c r="Q488" i="1"/>
  <c r="Q487" i="1"/>
  <c r="Q486" i="1"/>
  <c r="Q485" i="1"/>
  <c r="Q484" i="1"/>
  <c r="Q482" i="1"/>
  <c r="Q481" i="1"/>
  <c r="Q479" i="1"/>
  <c r="Q476" i="1"/>
  <c r="Q473" i="1"/>
  <c r="Q470" i="1"/>
  <c r="Q467" i="1"/>
  <c r="Q464" i="1"/>
  <c r="Q461" i="1"/>
  <c r="Q458" i="1"/>
  <c r="Q455" i="1"/>
  <c r="Q452" i="1"/>
  <c r="Q449" i="1"/>
  <c r="Q446" i="1"/>
  <c r="Q443" i="1"/>
  <c r="Q440" i="1"/>
  <c r="Q437" i="1"/>
  <c r="Q434" i="1"/>
  <c r="Q431" i="1"/>
  <c r="Q428" i="1"/>
  <c r="Q425" i="1"/>
  <c r="Q422" i="1"/>
  <c r="Q419" i="1"/>
  <c r="Q416" i="1"/>
  <c r="Q413" i="1"/>
  <c r="Q410" i="1"/>
  <c r="Q407" i="1"/>
  <c r="Q404" i="1"/>
  <c r="Q401" i="1"/>
  <c r="Q398" i="1"/>
  <c r="Q395" i="1"/>
  <c r="Q392" i="1"/>
  <c r="Q389" i="1"/>
  <c r="Q386" i="1"/>
  <c r="Q383" i="1"/>
  <c r="Q380" i="1"/>
  <c r="Q377" i="1"/>
  <c r="Q374" i="1"/>
  <c r="Q372" i="1"/>
  <c r="Q371" i="1"/>
  <c r="Q369" i="1"/>
  <c r="Q368" i="1"/>
  <c r="Q367" i="1"/>
  <c r="Q366" i="1"/>
  <c r="Q364" i="1"/>
  <c r="Q363" i="1"/>
  <c r="Q362" i="1"/>
  <c r="Q360" i="1"/>
  <c r="Q359" i="1"/>
  <c r="Q358" i="1"/>
  <c r="Q356" i="1"/>
  <c r="Q355" i="1"/>
  <c r="Q354" i="1"/>
  <c r="Q353" i="1"/>
  <c r="Q352" i="1"/>
  <c r="Q350" i="1"/>
  <c r="Q349" i="1"/>
  <c r="Q348" i="1"/>
  <c r="Q346" i="1"/>
  <c r="Q345" i="1"/>
  <c r="Q344" i="1"/>
  <c r="Q342" i="1"/>
  <c r="Q341" i="1"/>
  <c r="Q340" i="1"/>
  <c r="Q338" i="1"/>
  <c r="Q337" i="1"/>
  <c r="Q336" i="1"/>
  <c r="Q334" i="1"/>
  <c r="Q333" i="1"/>
  <c r="Q332" i="1"/>
  <c r="Q330" i="1"/>
  <c r="Q329" i="1"/>
  <c r="Q328" i="1"/>
  <c r="Q326" i="1"/>
  <c r="Q325" i="1"/>
  <c r="Q324" i="1"/>
  <c r="Q322" i="1"/>
  <c r="Q321" i="1"/>
  <c r="Q320" i="1"/>
  <c r="Q318" i="1"/>
  <c r="Q317" i="1"/>
  <c r="Q316" i="1"/>
  <c r="Q314" i="1"/>
  <c r="Q313" i="1"/>
  <c r="Q312" i="1"/>
  <c r="Q310" i="1"/>
  <c r="Q309" i="1"/>
  <c r="Q308" i="1"/>
  <c r="Q306" i="1"/>
  <c r="Q305" i="1"/>
  <c r="Q304" i="1"/>
  <c r="Q302" i="1"/>
  <c r="Q301" i="1"/>
  <c r="Q300" i="1"/>
  <c r="Q298" i="1"/>
  <c r="Q297" i="1"/>
  <c r="Q296" i="1"/>
  <c r="Q294" i="1"/>
  <c r="Q293" i="1"/>
  <c r="Q292" i="1"/>
  <c r="Q290" i="1"/>
  <c r="Q289" i="1"/>
  <c r="Q288" i="1"/>
  <c r="Q286" i="1"/>
  <c r="Q285" i="1"/>
  <c r="Q284" i="1"/>
  <c r="Q282" i="1"/>
  <c r="Q281" i="1"/>
  <c r="Q280" i="1"/>
  <c r="Q278" i="1"/>
  <c r="Q277" i="1"/>
  <c r="Q276" i="1"/>
  <c r="Q274" i="1"/>
  <c r="Q273" i="1"/>
  <c r="Q272" i="1"/>
  <c r="Q270" i="1"/>
  <c r="Q269" i="1"/>
  <c r="Q268" i="1"/>
  <c r="Q267" i="1"/>
  <c r="Q265" i="1"/>
  <c r="Q263" i="1"/>
  <c r="Q262" i="1"/>
  <c r="Q260" i="1"/>
  <c r="Q259" i="1"/>
  <c r="Q257" i="1"/>
  <c r="Q256" i="1"/>
  <c r="Q254" i="1"/>
  <c r="Q253" i="1"/>
  <c r="Q251" i="1"/>
  <c r="Q250" i="1"/>
  <c r="Q248" i="1"/>
  <c r="Q247" i="1"/>
  <c r="Q245" i="1"/>
  <c r="Q244" i="1"/>
  <c r="Q242" i="1"/>
  <c r="Q241" i="1"/>
  <c r="Q239" i="1"/>
  <c r="Q238" i="1"/>
  <c r="Q212" i="1"/>
  <c r="Q210" i="1"/>
  <c r="Q208" i="1"/>
  <c r="Q207" i="1"/>
  <c r="Q206" i="1"/>
  <c r="Q205" i="1"/>
  <c r="Q204" i="1"/>
  <c r="Q203" i="1"/>
  <c r="Q198" i="1"/>
  <c r="Q197" i="1"/>
  <c r="Q194" i="1"/>
  <c r="Q192" i="1"/>
  <c r="Q191" i="1"/>
  <c r="Q190" i="1"/>
  <c r="Q189" i="1"/>
  <c r="Q188" i="1"/>
  <c r="Q174" i="1"/>
  <c r="Q172" i="1"/>
  <c r="Q171" i="1"/>
  <c r="Q114" i="1"/>
  <c r="Q90" i="1"/>
  <c r="Q89" i="1"/>
  <c r="Q88" i="1"/>
  <c r="Q87" i="1"/>
  <c r="Q86" i="1"/>
  <c r="Q2547" i="1"/>
  <c r="Q1859" i="1"/>
  <c r="Q2492" i="1" l="1"/>
  <c r="Q1946" i="1"/>
  <c r="Q1954" i="1"/>
  <c r="Q2546" i="1"/>
  <c r="M1769" i="1"/>
  <c r="Q1769" i="1" s="1"/>
  <c r="M1768" i="1"/>
  <c r="Q1768" i="1" s="1"/>
  <c r="M1767" i="1"/>
  <c r="Q1767" i="1" s="1"/>
  <c r="M1765" i="1"/>
  <c r="Q1765" i="1" s="1"/>
  <c r="M1764" i="1"/>
  <c r="Q1764" i="1" s="1"/>
  <c r="M1763" i="1"/>
  <c r="Q1763" i="1" s="1"/>
  <c r="M1762" i="1"/>
  <c r="Q1762" i="1" s="1"/>
  <c r="M1760" i="1"/>
  <c r="Q1760" i="1" s="1"/>
  <c r="M1759" i="1"/>
  <c r="Q1759" i="1" s="1"/>
  <c r="M1758" i="1"/>
  <c r="Q1758" i="1" s="1"/>
  <c r="M1757" i="1"/>
  <c r="Q1757" i="1" s="1"/>
  <c r="M1750" i="1"/>
  <c r="Q1750" i="1" s="1"/>
  <c r="M1749" i="1"/>
  <c r="Q1749" i="1" s="1"/>
  <c r="M1748" i="1"/>
  <c r="Q1748" i="1" s="1"/>
  <c r="M1746" i="1"/>
  <c r="Q1746" i="1" s="1"/>
  <c r="M1745" i="1"/>
  <c r="Q1745" i="1" s="1"/>
  <c r="M1744" i="1"/>
  <c r="Q1744" i="1" s="1"/>
  <c r="M1743" i="1"/>
  <c r="Q1743" i="1" s="1"/>
  <c r="M1736" i="1"/>
  <c r="Q1736" i="1" s="1"/>
  <c r="M1735" i="1"/>
  <c r="Q1735" i="1" s="1"/>
  <c r="M1734" i="1"/>
  <c r="Q1734" i="1" s="1"/>
  <c r="M1688" i="1"/>
  <c r="Q1688" i="1" s="1"/>
  <c r="M1687" i="1"/>
  <c r="Q1687" i="1" s="1"/>
  <c r="M1685" i="1"/>
  <c r="Q1685" i="1" s="1"/>
  <c r="M1684" i="1"/>
  <c r="Q1684" i="1" s="1"/>
  <c r="M1682" i="1"/>
  <c r="Q1682" i="1" s="1"/>
  <c r="M1681" i="1"/>
  <c r="Q1681" i="1" s="1"/>
  <c r="M1680" i="1"/>
  <c r="Q1680" i="1" s="1"/>
  <c r="M1679" i="1"/>
  <c r="Q1679" i="1" s="1"/>
  <c r="M1677" i="1"/>
  <c r="Q1677" i="1" s="1"/>
  <c r="M1676" i="1"/>
  <c r="Q1676" i="1" s="1"/>
  <c r="M1675" i="1"/>
  <c r="Q1675" i="1" s="1"/>
  <c r="M1673" i="1"/>
  <c r="Q1673" i="1" s="1"/>
  <c r="M1670" i="1"/>
  <c r="Q1670" i="1" s="1"/>
  <c r="M1668" i="1"/>
  <c r="Q1668" i="1" s="1"/>
  <c r="M1667" i="1"/>
  <c r="Q1667" i="1" s="1"/>
  <c r="M1666" i="1"/>
  <c r="Q1666" i="1" s="1"/>
  <c r="M1665" i="1"/>
  <c r="Q1665" i="1" s="1"/>
  <c r="M1663" i="1"/>
  <c r="Q1663" i="1" s="1"/>
  <c r="M1660" i="1"/>
  <c r="Q1660" i="1" s="1"/>
  <c r="M1659" i="1"/>
  <c r="Q1659" i="1" s="1"/>
  <c r="M1657" i="1"/>
  <c r="Q1657" i="1" s="1"/>
  <c r="M1656" i="1"/>
  <c r="Q1656" i="1" s="1"/>
  <c r="M1654" i="1"/>
  <c r="Q1654" i="1" s="1"/>
  <c r="M1653" i="1"/>
  <c r="Q1653" i="1" s="1"/>
  <c r="M1652" i="1"/>
  <c r="Q1652" i="1" s="1"/>
  <c r="M1651" i="1"/>
  <c r="Q1651" i="1" s="1"/>
  <c r="M1649" i="1"/>
  <c r="Q1649" i="1" s="1"/>
  <c r="M1648" i="1"/>
  <c r="Q1648" i="1" s="1"/>
  <c r="M1641" i="1"/>
  <c r="Q1641" i="1" s="1"/>
  <c r="M1640" i="1"/>
  <c r="Q1640" i="1" s="1"/>
  <c r="M1635" i="1"/>
  <c r="Q1635" i="1" s="1"/>
  <c r="M1634" i="1"/>
  <c r="Q1634" i="1" s="1"/>
  <c r="M1633" i="1"/>
  <c r="Q1633" i="1" s="1"/>
  <c r="M1631" i="1"/>
  <c r="Q1631" i="1" s="1"/>
  <c r="M1630" i="1"/>
  <c r="Q1630" i="1" s="1"/>
  <c r="M1629" i="1"/>
  <c r="Q1629" i="1" s="1"/>
  <c r="M1628" i="1"/>
  <c r="Q1628" i="1" s="1"/>
  <c r="M1624" i="1"/>
  <c r="Q1624" i="1" s="1"/>
  <c r="M1623" i="1"/>
  <c r="Q1623" i="1" s="1"/>
  <c r="M1621" i="1"/>
  <c r="Q1621" i="1" s="1"/>
  <c r="M1620" i="1"/>
  <c r="Q1620" i="1" s="1"/>
  <c r="M1619" i="1"/>
  <c r="Q1619" i="1" s="1"/>
  <c r="M1618" i="1"/>
  <c r="Q1618" i="1" s="1"/>
  <c r="M1617" i="1"/>
  <c r="Q1617" i="1" s="1"/>
  <c r="M1612" i="1"/>
  <c r="Q1612" i="1" s="1"/>
  <c r="M1611" i="1"/>
  <c r="Q1611" i="1" s="1"/>
  <c r="M1606" i="1"/>
  <c r="Q1606" i="1" s="1"/>
  <c r="M1605" i="1"/>
  <c r="Q1605" i="1" s="1"/>
  <c r="Q1585" i="1"/>
  <c r="M1583" i="1"/>
  <c r="Q1583" i="1" s="1"/>
  <c r="M1582" i="1"/>
  <c r="M1568" i="1"/>
  <c r="Q1568" i="1" s="1"/>
  <c r="M1567" i="1"/>
  <c r="Q1567" i="1" s="1"/>
  <c r="M1566" i="1"/>
  <c r="Q1566" i="1" s="1"/>
  <c r="M1564" i="1"/>
  <c r="Q1564" i="1" s="1"/>
  <c r="M1563" i="1"/>
  <c r="Q1563" i="1" s="1"/>
  <c r="M1562" i="1"/>
  <c r="Q1562" i="1" s="1"/>
  <c r="M1552" i="1"/>
  <c r="Q1552" i="1" s="1"/>
  <c r="M1551" i="1"/>
  <c r="Q1551" i="1" s="1"/>
  <c r="M1550" i="1"/>
  <c r="Q1550" i="1" s="1"/>
  <c r="M1543" i="1"/>
  <c r="Q1543" i="1" s="1"/>
  <c r="M1542" i="1"/>
  <c r="Q1542" i="1" s="1"/>
  <c r="M1541" i="1"/>
  <c r="Q1541" i="1" s="1"/>
  <c r="M1539" i="1"/>
  <c r="Q1539" i="1" s="1"/>
  <c r="M1538" i="1"/>
  <c r="Q1538" i="1" s="1"/>
  <c r="M1537" i="1"/>
  <c r="Q1537" i="1" s="1"/>
  <c r="M1535" i="1"/>
  <c r="Q1535" i="1" s="1"/>
  <c r="M1534" i="1"/>
  <c r="Q1534" i="1" s="1"/>
  <c r="M1491" i="1"/>
  <c r="Q1491" i="1" s="1"/>
  <c r="M1490" i="1"/>
  <c r="Q1490" i="1" s="1"/>
  <c r="M1478" i="1"/>
  <c r="Q1478" i="1" s="1"/>
  <c r="M1477" i="1"/>
  <c r="Q1477" i="1" s="1"/>
  <c r="M1476" i="1"/>
  <c r="Q1476" i="1" s="1"/>
  <c r="M1475" i="1"/>
  <c r="Q1475" i="1" s="1"/>
  <c r="M1474" i="1"/>
  <c r="Q1474" i="1" s="1"/>
  <c r="M1473" i="1"/>
  <c r="Q1473" i="1" s="1"/>
  <c r="M1472" i="1"/>
  <c r="Q1472" i="1" s="1"/>
  <c r="M1470" i="1"/>
  <c r="Q1470" i="1" s="1"/>
  <c r="M1469" i="1"/>
  <c r="Q1469" i="1" s="1"/>
  <c r="M1467" i="1"/>
  <c r="Q1467" i="1" s="1"/>
  <c r="M1466" i="1"/>
  <c r="Q1466" i="1" s="1"/>
  <c r="M1465" i="1"/>
  <c r="Q1465" i="1" s="1"/>
  <c r="M1464" i="1"/>
  <c r="Q1464" i="1" s="1"/>
  <c r="M1462" i="1"/>
  <c r="Q1462" i="1" s="1"/>
  <c r="M1461" i="1"/>
  <c r="Q1461" i="1" s="1"/>
  <c r="M1460" i="1"/>
  <c r="Q1460" i="1" s="1"/>
  <c r="M1458" i="1"/>
  <c r="Q1458" i="1" s="1"/>
  <c r="M1457" i="1"/>
  <c r="Q1457" i="1" s="1"/>
  <c r="M1456" i="1"/>
  <c r="Q1456" i="1" s="1"/>
  <c r="M1455" i="1"/>
  <c r="Q1455" i="1" s="1"/>
  <c r="M1453" i="1"/>
  <c r="Q1453" i="1" s="1"/>
  <c r="M1452" i="1"/>
  <c r="Q1452" i="1" s="1"/>
  <c r="M1451" i="1"/>
  <c r="Q1451" i="1" s="1"/>
  <c r="M1449" i="1"/>
  <c r="Q1449" i="1" s="1"/>
  <c r="M1448" i="1"/>
  <c r="Q1448" i="1" s="1"/>
  <c r="M1446" i="1"/>
  <c r="Q1446" i="1" s="1"/>
  <c r="M1445" i="1"/>
  <c r="Q1445" i="1" s="1"/>
  <c r="M1444" i="1"/>
  <c r="Q1444" i="1" s="1"/>
  <c r="M1442" i="1"/>
  <c r="Q1442" i="1" s="1"/>
  <c r="M1441" i="1"/>
  <c r="Q1441" i="1" s="1"/>
  <c r="M1440" i="1"/>
  <c r="Q1440" i="1" s="1"/>
  <c r="M1438" i="1"/>
  <c r="Q1438" i="1" s="1"/>
  <c r="M1437" i="1"/>
  <c r="Q1437" i="1" s="1"/>
  <c r="M1436" i="1"/>
  <c r="Q1436" i="1" s="1"/>
  <c r="M1435" i="1"/>
  <c r="Q1435" i="1" s="1"/>
  <c r="M1434" i="1"/>
  <c r="Q1434" i="1" s="1"/>
  <c r="M1433" i="1"/>
  <c r="Q1433" i="1" s="1"/>
  <c r="M1432" i="1"/>
  <c r="Q1432" i="1" s="1"/>
  <c r="M1430" i="1"/>
  <c r="Q1430" i="1" s="1"/>
  <c r="M1429" i="1"/>
  <c r="Q1429" i="1" s="1"/>
  <c r="M1428" i="1"/>
  <c r="Q1428" i="1" s="1"/>
  <c r="M1427" i="1"/>
  <c r="Q1427" i="1" s="1"/>
  <c r="M1426" i="1"/>
  <c r="Q1426" i="1" s="1"/>
  <c r="M1425" i="1"/>
  <c r="Q1425" i="1" s="1"/>
  <c r="M1424" i="1"/>
  <c r="Q1424" i="1" s="1"/>
  <c r="M1422" i="1"/>
  <c r="Q1422" i="1" s="1"/>
  <c r="M1421" i="1"/>
  <c r="Q1421" i="1" s="1"/>
  <c r="M1420" i="1"/>
  <c r="Q1420" i="1" s="1"/>
  <c r="M1419" i="1"/>
  <c r="Q1419" i="1" s="1"/>
  <c r="M1418" i="1"/>
  <c r="Q1418" i="1" s="1"/>
  <c r="M1417" i="1"/>
  <c r="Q1417" i="1" s="1"/>
  <c r="M1416" i="1"/>
  <c r="Q1416" i="1" s="1"/>
  <c r="M1414" i="1"/>
  <c r="Q1414" i="1" s="1"/>
  <c r="M1413" i="1"/>
  <c r="Q1413" i="1" s="1"/>
  <c r="M1412" i="1"/>
  <c r="Q1412" i="1" s="1"/>
  <c r="M1411" i="1"/>
  <c r="Q1411" i="1" s="1"/>
  <c r="M1409" i="1"/>
  <c r="Q1409" i="1" s="1"/>
  <c r="M1408" i="1"/>
  <c r="Q1408" i="1" s="1"/>
  <c r="M1407" i="1"/>
  <c r="M1405" i="1"/>
  <c r="Q1405" i="1" s="1"/>
  <c r="M1404" i="1"/>
  <c r="Q1404" i="1" s="1"/>
  <c r="M1403" i="1"/>
  <c r="Q1403" i="1" s="1"/>
  <c r="M1402" i="1"/>
  <c r="Q1402" i="1" s="1"/>
  <c r="M1400" i="1"/>
  <c r="Q1400" i="1" s="1"/>
  <c r="M1399" i="1"/>
  <c r="Q1399" i="1" s="1"/>
  <c r="M1398" i="1"/>
  <c r="M1396" i="1"/>
  <c r="Q1396" i="1" s="1"/>
  <c r="M1395" i="1"/>
  <c r="Q1395" i="1" s="1"/>
  <c r="M1394" i="1"/>
  <c r="Q1394" i="1" s="1"/>
  <c r="M1393" i="1"/>
  <c r="Q1393" i="1" s="1"/>
  <c r="M1391" i="1"/>
  <c r="Q1391" i="1" s="1"/>
  <c r="M1390" i="1"/>
  <c r="Q1390" i="1" s="1"/>
  <c r="M1389" i="1"/>
  <c r="Q1389" i="1" s="1"/>
  <c r="M1387" i="1"/>
  <c r="Q1387" i="1" s="1"/>
  <c r="M1386" i="1"/>
  <c r="Q1386" i="1" s="1"/>
  <c r="M1385" i="1"/>
  <c r="Q1385" i="1" s="1"/>
  <c r="M1384" i="1"/>
  <c r="Q1384" i="1" s="1"/>
  <c r="M1382" i="1"/>
  <c r="Q1382" i="1" s="1"/>
  <c r="M1381" i="1"/>
  <c r="Q1381" i="1" s="1"/>
  <c r="M1380" i="1"/>
  <c r="Q1380" i="1" s="1"/>
  <c r="M1378" i="1"/>
  <c r="Q1378" i="1" s="1"/>
  <c r="M1377" i="1"/>
  <c r="Q1377" i="1" s="1"/>
  <c r="M1376" i="1"/>
  <c r="Q1376" i="1" s="1"/>
  <c r="M1375" i="1"/>
  <c r="Q1375" i="1" s="1"/>
  <c r="M1373" i="1"/>
  <c r="Q1373" i="1" s="1"/>
  <c r="M1372" i="1"/>
  <c r="Q1372" i="1" s="1"/>
  <c r="M1371" i="1"/>
  <c r="Q1371" i="1" s="1"/>
  <c r="M1369" i="1"/>
  <c r="Q1369" i="1" s="1"/>
  <c r="M1368" i="1"/>
  <c r="Q1368" i="1" s="1"/>
  <c r="M1366" i="1"/>
  <c r="Q1366" i="1" s="1"/>
  <c r="M1365" i="1"/>
  <c r="Q1365" i="1" s="1"/>
  <c r="M1364" i="1"/>
  <c r="Q1364" i="1" s="1"/>
  <c r="M1362" i="1"/>
  <c r="Q1362" i="1" s="1"/>
  <c r="M1361" i="1"/>
  <c r="Q1361" i="1" s="1"/>
  <c r="M1246" i="1"/>
  <c r="Q1246" i="1" s="1"/>
  <c r="M1245" i="1"/>
  <c r="Q1245" i="1" s="1"/>
  <c r="M1243" i="1"/>
  <c r="Q1243" i="1" s="1"/>
  <c r="M1242" i="1"/>
  <c r="Q1242" i="1" s="1"/>
  <c r="M1241" i="1"/>
  <c r="Q1241" i="1" s="1"/>
  <c r="M1239" i="1"/>
  <c r="Q1239" i="1" s="1"/>
  <c r="M1238" i="1"/>
  <c r="Q1238" i="1" s="1"/>
  <c r="M1236" i="1"/>
  <c r="Q1236" i="1" s="1"/>
  <c r="M1235" i="1"/>
  <c r="Q1235" i="1" s="1"/>
  <c r="M1233" i="1"/>
  <c r="Q1233" i="1" s="1"/>
  <c r="M1231" i="1"/>
  <c r="Q1231" i="1" s="1"/>
  <c r="M1230" i="1"/>
  <c r="Q1230" i="1" s="1"/>
  <c r="M1229" i="1"/>
  <c r="Q1229" i="1" s="1"/>
  <c r="M1227" i="1"/>
  <c r="Q1227" i="1" s="1"/>
  <c r="M1226" i="1"/>
  <c r="Q1226" i="1" s="1"/>
  <c r="M1224" i="1"/>
  <c r="Q1224" i="1" s="1"/>
  <c r="M1223" i="1"/>
  <c r="Q1223" i="1" s="1"/>
  <c r="M1221" i="1"/>
  <c r="Q1221" i="1" s="1"/>
  <c r="M1220" i="1"/>
  <c r="Q1220" i="1" s="1"/>
  <c r="M1219" i="1"/>
  <c r="Q1219" i="1" s="1"/>
  <c r="M1217" i="1"/>
  <c r="Q1217" i="1" s="1"/>
  <c r="M1216" i="1"/>
  <c r="Q1216" i="1" s="1"/>
  <c r="M1214" i="1"/>
  <c r="Q1214" i="1" s="1"/>
  <c r="M1213" i="1"/>
  <c r="Q1213" i="1" s="1"/>
  <c r="M1211" i="1"/>
  <c r="Q1211" i="1" s="1"/>
  <c r="M1210" i="1"/>
  <c r="Q1210" i="1" s="1"/>
  <c r="M1208" i="1"/>
  <c r="Q1208" i="1" s="1"/>
  <c r="M1207" i="1"/>
  <c r="Q1207" i="1" s="1"/>
  <c r="M1205" i="1"/>
  <c r="Q1205" i="1" s="1"/>
  <c r="M1204" i="1"/>
  <c r="Q1204" i="1" s="1"/>
  <c r="M1202" i="1"/>
  <c r="Q1202" i="1" s="1"/>
  <c r="M1201" i="1"/>
  <c r="Q1201" i="1" s="1"/>
  <c r="M1199" i="1"/>
  <c r="Q1199" i="1" s="1"/>
  <c r="M1198" i="1"/>
  <c r="Q1198" i="1" s="1"/>
  <c r="M1197" i="1"/>
  <c r="Q1197" i="1" s="1"/>
  <c r="M1195" i="1"/>
  <c r="Q1195" i="1" s="1"/>
  <c r="M1194" i="1"/>
  <c r="Q1194" i="1" s="1"/>
  <c r="M1193" i="1"/>
  <c r="Q1193" i="1" s="1"/>
  <c r="M1191" i="1"/>
  <c r="Q1191" i="1" s="1"/>
  <c r="M1190" i="1"/>
  <c r="Q1190" i="1" s="1"/>
  <c r="M1189" i="1"/>
  <c r="Q1189" i="1" s="1"/>
  <c r="M1187" i="1"/>
  <c r="Q1187" i="1" s="1"/>
  <c r="M1186" i="1"/>
  <c r="Q1186" i="1" s="1"/>
  <c r="M1184" i="1"/>
  <c r="Q1184" i="1" s="1"/>
  <c r="M1183" i="1"/>
  <c r="Q1183" i="1" s="1"/>
  <c r="M1182" i="1"/>
  <c r="Q1182" i="1" s="1"/>
  <c r="M1180" i="1"/>
  <c r="Q1180" i="1" s="1"/>
  <c r="M1179" i="1"/>
  <c r="Q1179" i="1" s="1"/>
  <c r="M1177" i="1"/>
  <c r="Q1177" i="1" s="1"/>
  <c r="M1176" i="1"/>
  <c r="Q1176" i="1" s="1"/>
  <c r="M1174" i="1"/>
  <c r="Q1174" i="1" s="1"/>
  <c r="M1173" i="1"/>
  <c r="Q1173" i="1" s="1"/>
  <c r="M1171" i="1"/>
  <c r="Q1171" i="1" s="1"/>
  <c r="M1170" i="1"/>
  <c r="Q1170" i="1" s="1"/>
  <c r="M1168" i="1"/>
  <c r="Q1168" i="1" s="1"/>
  <c r="M1167" i="1"/>
  <c r="Q1167" i="1" s="1"/>
  <c r="M1165" i="1"/>
  <c r="Q1165" i="1" s="1"/>
  <c r="M1164" i="1"/>
  <c r="Q1164" i="1" s="1"/>
  <c r="M1162" i="1"/>
  <c r="Q1162" i="1" s="1"/>
  <c r="M1161" i="1"/>
  <c r="Q1161" i="1" s="1"/>
  <c r="M1159" i="1"/>
  <c r="Q1159" i="1" s="1"/>
  <c r="M1158" i="1"/>
  <c r="Q1158" i="1" s="1"/>
  <c r="M1156" i="1"/>
  <c r="Q1156" i="1" s="1"/>
  <c r="M1155" i="1"/>
  <c r="Q1155" i="1" s="1"/>
  <c r="M1154" i="1"/>
  <c r="Q1154" i="1" s="1"/>
  <c r="M1152" i="1"/>
  <c r="Q1152" i="1" s="1"/>
  <c r="M1151" i="1"/>
  <c r="Q1151" i="1" s="1"/>
  <c r="M1149" i="1"/>
  <c r="Q1149" i="1" s="1"/>
  <c r="M1148" i="1"/>
  <c r="Q1148" i="1" s="1"/>
  <c r="M1147" i="1"/>
  <c r="Q1147" i="1" s="1"/>
  <c r="M1145" i="1"/>
  <c r="Q1145" i="1" s="1"/>
  <c r="M1144" i="1"/>
  <c r="Q1144" i="1" s="1"/>
  <c r="M1142" i="1"/>
  <c r="Q1142" i="1" s="1"/>
  <c r="M1141" i="1"/>
  <c r="Q1141" i="1" s="1"/>
  <c r="M1139" i="1"/>
  <c r="Q1139" i="1" s="1"/>
  <c r="M1138" i="1"/>
  <c r="Q1138" i="1" s="1"/>
  <c r="M1136" i="1"/>
  <c r="Q1136" i="1" s="1"/>
  <c r="M1135" i="1"/>
  <c r="Q1135" i="1" s="1"/>
  <c r="M1104" i="1"/>
  <c r="Q1104" i="1" s="1"/>
  <c r="M1103" i="1"/>
  <c r="Q1103" i="1" s="1"/>
  <c r="M1102" i="1"/>
  <c r="Q1102" i="1" s="1"/>
  <c r="M1100" i="1"/>
  <c r="Q1100" i="1" s="1"/>
  <c r="M1099" i="1"/>
  <c r="Q1099" i="1" s="1"/>
  <c r="M1098" i="1"/>
  <c r="Q1098" i="1" s="1"/>
  <c r="M1096" i="1"/>
  <c r="Q1096" i="1" s="1"/>
  <c r="M1095" i="1"/>
  <c r="Q1095" i="1" s="1"/>
  <c r="M1094" i="1"/>
  <c r="Q1094" i="1" s="1"/>
  <c r="M1092" i="1"/>
  <c r="Q1092" i="1" s="1"/>
  <c r="M1091" i="1"/>
  <c r="Q1091" i="1" s="1"/>
  <c r="M1089" i="1"/>
  <c r="Q1089" i="1" s="1"/>
  <c r="M1088" i="1"/>
  <c r="Q1088" i="1" s="1"/>
  <c r="M1087" i="1"/>
  <c r="Q1087" i="1" s="1"/>
  <c r="M1085" i="1"/>
  <c r="Q1085" i="1" s="1"/>
  <c r="M1084" i="1"/>
  <c r="Q1084" i="1" s="1"/>
  <c r="M1083" i="1"/>
  <c r="Q1083" i="1" s="1"/>
  <c r="M1081" i="1"/>
  <c r="Q1081" i="1" s="1"/>
  <c r="M1080" i="1"/>
  <c r="Q1080" i="1" s="1"/>
  <c r="M1079" i="1"/>
  <c r="Q1079" i="1" s="1"/>
  <c r="M1077" i="1"/>
  <c r="Q1077" i="1" s="1"/>
  <c r="M1076" i="1"/>
  <c r="Q1076" i="1" s="1"/>
  <c r="M1075" i="1"/>
  <c r="Q1075" i="1" s="1"/>
  <c r="M1073" i="1"/>
  <c r="Q1073" i="1" s="1"/>
  <c r="M1072" i="1"/>
  <c r="Q1072" i="1" s="1"/>
  <c r="M1071" i="1"/>
  <c r="Q1071" i="1" s="1"/>
  <c r="M1070" i="1"/>
  <c r="Q1070" i="1" s="1"/>
  <c r="M1069" i="1"/>
  <c r="Q1069" i="1" s="1"/>
  <c r="M1067" i="1"/>
  <c r="Q1067" i="1" s="1"/>
  <c r="M1066" i="1"/>
  <c r="Q1066" i="1" s="1"/>
  <c r="M1065" i="1"/>
  <c r="Q1065" i="1" s="1"/>
  <c r="M1064" i="1"/>
  <c r="Q1064" i="1" s="1"/>
  <c r="M1063" i="1"/>
  <c r="Q1063" i="1" s="1"/>
  <c r="M1061" i="1"/>
  <c r="Q1061" i="1" s="1"/>
  <c r="M1060" i="1"/>
  <c r="Q1060" i="1" s="1"/>
  <c r="M1059" i="1"/>
  <c r="Q1059" i="1" s="1"/>
  <c r="M1057" i="1"/>
  <c r="Q1057" i="1" s="1"/>
  <c r="M1056" i="1"/>
  <c r="Q1056" i="1" s="1"/>
  <c r="M1055" i="1"/>
  <c r="Q1055" i="1" s="1"/>
  <c r="M1053" i="1"/>
  <c r="Q1053" i="1" s="1"/>
  <c r="M1052" i="1"/>
  <c r="Q1052" i="1" s="1"/>
  <c r="M1051" i="1"/>
  <c r="Q1051" i="1" s="1"/>
  <c r="M1049" i="1"/>
  <c r="Q1049" i="1" s="1"/>
  <c r="M1048" i="1"/>
  <c r="Q1048" i="1" s="1"/>
  <c r="M1047" i="1"/>
  <c r="Q1047" i="1" s="1"/>
  <c r="M1045" i="1"/>
  <c r="Q1045" i="1" s="1"/>
  <c r="M1044" i="1"/>
  <c r="Q1044" i="1" s="1"/>
  <c r="M1043" i="1"/>
  <c r="Q1043" i="1" s="1"/>
  <c r="M1041" i="1"/>
  <c r="Q1041" i="1" s="1"/>
  <c r="M1040" i="1"/>
  <c r="Q1040" i="1" s="1"/>
  <c r="M1039" i="1"/>
  <c r="Q1039" i="1" s="1"/>
  <c r="M1037" i="1"/>
  <c r="Q1037" i="1" s="1"/>
  <c r="M1036" i="1"/>
  <c r="Q1036" i="1" s="1"/>
  <c r="M1035" i="1"/>
  <c r="Q1035" i="1" s="1"/>
  <c r="M1033" i="1"/>
  <c r="Q1033" i="1" s="1"/>
  <c r="M1032" i="1"/>
  <c r="Q1032" i="1" s="1"/>
  <c r="M1031" i="1"/>
  <c r="Q1031" i="1" s="1"/>
  <c r="M1029" i="1"/>
  <c r="Q1029" i="1" s="1"/>
  <c r="M1028" i="1"/>
  <c r="Q1028" i="1" s="1"/>
  <c r="M1021" i="1"/>
  <c r="Q1021" i="1" s="1"/>
  <c r="M1020" i="1"/>
  <c r="Q1020" i="1" s="1"/>
  <c r="M1018" i="1"/>
  <c r="Q1018" i="1" s="1"/>
  <c r="M1017" i="1"/>
  <c r="Q1017" i="1" s="1"/>
  <c r="M1016" i="1"/>
  <c r="Q1016" i="1" s="1"/>
  <c r="M1014" i="1"/>
  <c r="Q1014" i="1" s="1"/>
  <c r="M1013" i="1"/>
  <c r="Q1013" i="1" s="1"/>
  <c r="M1012" i="1"/>
  <c r="Q1012" i="1" s="1"/>
  <c r="M1005" i="1"/>
  <c r="Q1005" i="1" s="1"/>
  <c r="M1004" i="1"/>
  <c r="Q1004" i="1" s="1"/>
  <c r="M1002" i="1"/>
  <c r="Q1002" i="1" s="1"/>
  <c r="M1001" i="1"/>
  <c r="Q1001" i="1" s="1"/>
  <c r="M1000" i="1"/>
  <c r="Q1000" i="1" s="1"/>
  <c r="M998" i="1"/>
  <c r="Q998" i="1" s="1"/>
  <c r="M997" i="1"/>
  <c r="Q997" i="1" s="1"/>
  <c r="M996" i="1"/>
  <c r="Q996" i="1" s="1"/>
  <c r="M994" i="1"/>
  <c r="Q994" i="1" s="1"/>
  <c r="M993" i="1"/>
  <c r="Q993" i="1" s="1"/>
  <c r="M991" i="1"/>
  <c r="Q991" i="1" s="1"/>
  <c r="M990" i="1"/>
  <c r="Q990" i="1" s="1"/>
  <c r="M989" i="1"/>
  <c r="Q989" i="1" s="1"/>
  <c r="M984" i="1"/>
  <c r="Q984" i="1" s="1"/>
  <c r="M983" i="1"/>
  <c r="Q983" i="1" s="1"/>
  <c r="M981" i="1"/>
  <c r="Q981" i="1" s="1"/>
  <c r="M980" i="1"/>
  <c r="Q980" i="1" s="1"/>
  <c r="M978" i="1"/>
  <c r="Q978" i="1" s="1"/>
  <c r="M977" i="1"/>
  <c r="Q977" i="1" s="1"/>
  <c r="M976" i="1"/>
  <c r="Q976" i="1" s="1"/>
  <c r="M974" i="1"/>
  <c r="Q974" i="1" s="1"/>
  <c r="M973" i="1"/>
  <c r="Q973" i="1" s="1"/>
  <c r="M969" i="1"/>
  <c r="Q969" i="1" s="1"/>
  <c r="M968" i="1"/>
  <c r="M966" i="1"/>
  <c r="Q966" i="1" s="1"/>
  <c r="M965" i="1"/>
  <c r="Q965" i="1" s="1"/>
  <c r="M964" i="1"/>
  <c r="Q964" i="1" s="1"/>
  <c r="M963" i="1"/>
  <c r="Q963" i="1" s="1"/>
  <c r="M955" i="1"/>
  <c r="Q955" i="1" s="1"/>
  <c r="M954" i="1"/>
  <c r="Q954" i="1" s="1"/>
  <c r="M953" i="1"/>
  <c r="Q953" i="1" s="1"/>
  <c r="M951" i="1"/>
  <c r="Q951" i="1" s="1"/>
  <c r="M950" i="1"/>
  <c r="Q950" i="1" s="1"/>
  <c r="M949" i="1"/>
  <c r="Q949" i="1" s="1"/>
  <c r="M948" i="1"/>
  <c r="Q948" i="1" s="1"/>
  <c r="M946" i="1"/>
  <c r="Q946" i="1" s="1"/>
  <c r="M945" i="1"/>
  <c r="Q945" i="1" s="1"/>
  <c r="M944" i="1"/>
  <c r="Q944" i="1" s="1"/>
  <c r="M943" i="1"/>
  <c r="Q943" i="1" s="1"/>
  <c r="M942" i="1"/>
  <c r="Q942" i="1" s="1"/>
  <c r="M940" i="1"/>
  <c r="Q940" i="1" s="1"/>
  <c r="M939" i="1"/>
  <c r="Q939" i="1" s="1"/>
  <c r="M938" i="1"/>
  <c r="Q938" i="1" s="1"/>
  <c r="M937" i="1"/>
  <c r="Q937" i="1" s="1"/>
  <c r="M936" i="1"/>
  <c r="Q936" i="1" s="1"/>
  <c r="M931" i="1"/>
  <c r="Q931" i="1" s="1"/>
  <c r="M930" i="1"/>
  <c r="Q930" i="1" s="1"/>
  <c r="M929" i="1"/>
  <c r="Q929" i="1" s="1"/>
  <c r="M928" i="1"/>
  <c r="Q928" i="1" s="1"/>
  <c r="M923" i="1"/>
  <c r="Q923" i="1" s="1"/>
  <c r="M922" i="1"/>
  <c r="Q922" i="1" s="1"/>
  <c r="M921" i="1"/>
  <c r="Q921" i="1" s="1"/>
  <c r="M913" i="1"/>
  <c r="Q913" i="1" s="1"/>
  <c r="M912" i="1"/>
  <c r="Q912" i="1" s="1"/>
  <c r="Q910" i="1"/>
  <c r="M902" i="1"/>
  <c r="Q902" i="1" s="1"/>
  <c r="M901" i="1"/>
  <c r="Q901" i="1" s="1"/>
  <c r="M900" i="1"/>
  <c r="Q900" i="1" s="1"/>
  <c r="M899" i="1"/>
  <c r="Q899" i="1" s="1"/>
  <c r="M897" i="1"/>
  <c r="Q897" i="1" s="1"/>
  <c r="M896" i="1"/>
  <c r="Q896" i="1" s="1"/>
  <c r="M895" i="1"/>
  <c r="Q895" i="1" s="1"/>
  <c r="M893" i="1"/>
  <c r="Q893" i="1" s="1"/>
  <c r="M892" i="1"/>
  <c r="Q892" i="1" s="1"/>
  <c r="M891" i="1"/>
  <c r="Q891" i="1" s="1"/>
  <c r="M890" i="1"/>
  <c r="Q890" i="1" s="1"/>
  <c r="M877" i="1"/>
  <c r="Q877" i="1" s="1"/>
  <c r="M876" i="1"/>
  <c r="Q876" i="1" s="1"/>
  <c r="M875" i="1"/>
  <c r="Q875" i="1" s="1"/>
  <c r="Q873" i="1"/>
  <c r="M872" i="1"/>
  <c r="Q872" i="1" s="1"/>
  <c r="Q871" i="1"/>
  <c r="M835" i="1"/>
  <c r="Q835" i="1" s="1"/>
  <c r="M834" i="1"/>
  <c r="Q834" i="1" s="1"/>
  <c r="M832" i="1"/>
  <c r="Q832" i="1" s="1"/>
  <c r="M831" i="1"/>
  <c r="Q831" i="1" s="1"/>
  <c r="M829" i="1"/>
  <c r="Q829" i="1" s="1"/>
  <c r="M828" i="1"/>
  <c r="Q828" i="1" s="1"/>
  <c r="M826" i="1"/>
  <c r="Q826" i="1" s="1"/>
  <c r="M825" i="1"/>
  <c r="Q825" i="1" s="1"/>
  <c r="M823" i="1"/>
  <c r="Q823" i="1" s="1"/>
  <c r="M822" i="1"/>
  <c r="Q822" i="1" s="1"/>
  <c r="M820" i="1"/>
  <c r="Q820" i="1" s="1"/>
  <c r="M819" i="1"/>
  <c r="Q819" i="1" s="1"/>
  <c r="M815" i="1"/>
  <c r="Q815" i="1" s="1"/>
  <c r="M814" i="1"/>
  <c r="Q814" i="1" s="1"/>
  <c r="M813" i="1"/>
  <c r="Q813" i="1" s="1"/>
  <c r="M811" i="1"/>
  <c r="Q811" i="1" s="1"/>
  <c r="M810" i="1"/>
  <c r="Q810" i="1" s="1"/>
  <c r="M808" i="1"/>
  <c r="Q808" i="1" s="1"/>
  <c r="M807" i="1"/>
  <c r="Q807" i="1" s="1"/>
  <c r="M805" i="1"/>
  <c r="Q805" i="1" s="1"/>
  <c r="M804" i="1"/>
  <c r="Q804" i="1" s="1"/>
  <c r="M803" i="1"/>
  <c r="Q803" i="1" s="1"/>
  <c r="M801" i="1"/>
  <c r="Q801" i="1" s="1"/>
  <c r="M800" i="1"/>
  <c r="Q800" i="1" s="1"/>
  <c r="M799" i="1"/>
  <c r="Q799" i="1" s="1"/>
  <c r="M798" i="1"/>
  <c r="Q798" i="1" s="1"/>
  <c r="M796" i="1"/>
  <c r="Q796" i="1" s="1"/>
  <c r="M795" i="1"/>
  <c r="Q795" i="1" s="1"/>
  <c r="M794" i="1"/>
  <c r="Q794" i="1" s="1"/>
  <c r="M792" i="1"/>
  <c r="Q792" i="1" s="1"/>
  <c r="M791" i="1"/>
  <c r="Q791" i="1" s="1"/>
  <c r="M789" i="1"/>
  <c r="Q789" i="1" s="1"/>
  <c r="M788" i="1"/>
  <c r="Q788" i="1" s="1"/>
  <c r="M787" i="1"/>
  <c r="Q787" i="1" s="1"/>
  <c r="M783" i="1"/>
  <c r="Q783" i="1" s="1"/>
  <c r="M782" i="1"/>
  <c r="Q782" i="1" s="1"/>
  <c r="M781" i="1"/>
  <c r="Q781" i="1" s="1"/>
  <c r="M779" i="1"/>
  <c r="Q779" i="1" s="1"/>
  <c r="M778" i="1"/>
  <c r="Q778" i="1" s="1"/>
  <c r="M777" i="1"/>
  <c r="Q777" i="1" s="1"/>
  <c r="M776" i="1"/>
  <c r="Q776" i="1" s="1"/>
  <c r="M775" i="1"/>
  <c r="Q775" i="1" s="1"/>
  <c r="M774" i="1"/>
  <c r="Q774" i="1" s="1"/>
  <c r="M761" i="1"/>
  <c r="Q761" i="1" s="1"/>
  <c r="M760" i="1"/>
  <c r="Q760" i="1" s="1"/>
  <c r="M748" i="1"/>
  <c r="Q748" i="1" s="1"/>
  <c r="M747" i="1"/>
  <c r="Q747" i="1" s="1"/>
  <c r="M746" i="1"/>
  <c r="Q746" i="1" s="1"/>
  <c r="M745" i="1"/>
  <c r="Q745" i="1" s="1"/>
  <c r="M744" i="1"/>
  <c r="Q744" i="1" s="1"/>
  <c r="M742" i="1"/>
  <c r="Q742" i="1" s="1"/>
  <c r="M741" i="1"/>
  <c r="Q741" i="1" s="1"/>
  <c r="M739" i="1"/>
  <c r="Q739" i="1" s="1"/>
  <c r="M738" i="1"/>
  <c r="Q738" i="1" s="1"/>
  <c r="M737" i="1"/>
  <c r="Q737" i="1" s="1"/>
  <c r="M736" i="1"/>
  <c r="Q736" i="1" s="1"/>
  <c r="M735" i="1"/>
  <c r="Q735" i="1" s="1"/>
  <c r="M733" i="1"/>
  <c r="Q733" i="1" s="1"/>
  <c r="M732" i="1"/>
  <c r="Q732" i="1" s="1"/>
  <c r="M730" i="1"/>
  <c r="Q730" i="1" s="1"/>
  <c r="M729" i="1"/>
  <c r="Q729" i="1" s="1"/>
  <c r="M727" i="1"/>
  <c r="Q727" i="1" s="1"/>
  <c r="M726" i="1"/>
  <c r="Q726" i="1" s="1"/>
  <c r="M724" i="1"/>
  <c r="Q724" i="1" s="1"/>
  <c r="M723" i="1"/>
  <c r="Q723" i="1" s="1"/>
  <c r="M721" i="1"/>
  <c r="Q721" i="1" s="1"/>
  <c r="M720" i="1"/>
  <c r="Q720" i="1" s="1"/>
  <c r="M718" i="1"/>
  <c r="Q718" i="1" s="1"/>
  <c r="M717" i="1"/>
  <c r="Q717" i="1" s="1"/>
  <c r="M715" i="1"/>
  <c r="Q715" i="1" s="1"/>
  <c r="M714" i="1"/>
  <c r="Q714" i="1" s="1"/>
  <c r="M712" i="1"/>
  <c r="Q712" i="1" s="1"/>
  <c r="M711" i="1"/>
  <c r="Q711" i="1" s="1"/>
  <c r="M709" i="1"/>
  <c r="Q709" i="1" s="1"/>
  <c r="M708" i="1"/>
  <c r="Q708" i="1" s="1"/>
  <c r="M706" i="1"/>
  <c r="Q706" i="1" s="1"/>
  <c r="M705" i="1"/>
  <c r="Q705" i="1" s="1"/>
  <c r="M700" i="1"/>
  <c r="Q700" i="1" s="1"/>
  <c r="M699" i="1"/>
  <c r="Q699" i="1" s="1"/>
  <c r="M685" i="1"/>
  <c r="Q685" i="1" s="1"/>
  <c r="M684" i="1"/>
  <c r="Q684" i="1" s="1"/>
  <c r="M682" i="1"/>
  <c r="Q682" i="1" s="1"/>
  <c r="M681" i="1"/>
  <c r="Q681" i="1" s="1"/>
  <c r="M679" i="1"/>
  <c r="Q679" i="1" s="1"/>
  <c r="M678" i="1"/>
  <c r="Q678" i="1" s="1"/>
  <c r="M676" i="1"/>
  <c r="Q676" i="1" s="1"/>
  <c r="M675" i="1"/>
  <c r="Q675" i="1" s="1"/>
  <c r="M673" i="1"/>
  <c r="Q673" i="1" s="1"/>
  <c r="M672" i="1"/>
  <c r="Q672" i="1" s="1"/>
  <c r="M670" i="1"/>
  <c r="Q670" i="1" s="1"/>
  <c r="M669" i="1"/>
  <c r="Q669" i="1" s="1"/>
  <c r="M667" i="1"/>
  <c r="Q667" i="1" s="1"/>
  <c r="M666" i="1"/>
  <c r="Q666" i="1" s="1"/>
  <c r="M664" i="1"/>
  <c r="Q664" i="1" s="1"/>
  <c r="M663" i="1"/>
  <c r="Q663" i="1" s="1"/>
  <c r="M661" i="1"/>
  <c r="Q661" i="1" s="1"/>
  <c r="M660" i="1"/>
  <c r="Q660" i="1" s="1"/>
  <c r="M654" i="1"/>
  <c r="Q654" i="1" s="1"/>
  <c r="M653" i="1"/>
  <c r="Q653" i="1" s="1"/>
  <c r="M651" i="1"/>
  <c r="Q651" i="1" s="1"/>
  <c r="M650" i="1"/>
  <c r="Q650" i="1" s="1"/>
  <c r="M640" i="1"/>
  <c r="Q640" i="1" s="1"/>
  <c r="M639" i="1"/>
  <c r="Q639" i="1" s="1"/>
  <c r="M637" i="1"/>
  <c r="Q637" i="1" s="1"/>
  <c r="M636" i="1"/>
  <c r="Q636" i="1" s="1"/>
  <c r="M634" i="1"/>
  <c r="Q634" i="1" s="1"/>
  <c r="M633" i="1"/>
  <c r="Q633" i="1" s="1"/>
  <c r="M632" i="1"/>
  <c r="Q632" i="1" s="1"/>
  <c r="M631" i="1"/>
  <c r="Q631" i="1" s="1"/>
  <c r="M629" i="1"/>
  <c r="Q629" i="1" s="1"/>
  <c r="M628" i="1"/>
  <c r="Q628" i="1" s="1"/>
  <c r="M626" i="1"/>
  <c r="Q626" i="1" s="1"/>
  <c r="M625" i="1"/>
  <c r="Q625" i="1" s="1"/>
  <c r="M623" i="1"/>
  <c r="Q623" i="1" s="1"/>
  <c r="M622" i="1"/>
  <c r="Q622" i="1" s="1"/>
  <c r="M620" i="1"/>
  <c r="Q620" i="1" s="1"/>
  <c r="M619" i="1"/>
  <c r="Q619" i="1" s="1"/>
  <c r="M618" i="1"/>
  <c r="Q618" i="1" s="1"/>
  <c r="M617" i="1"/>
  <c r="Q617" i="1" s="1"/>
  <c r="M606" i="1"/>
  <c r="Q606" i="1" s="1"/>
  <c r="M605" i="1"/>
  <c r="Q605" i="1" s="1"/>
  <c r="M603" i="1"/>
  <c r="Q603" i="1" s="1"/>
  <c r="M602" i="1"/>
  <c r="Q602" i="1" s="1"/>
  <c r="M600" i="1"/>
  <c r="Q600" i="1" s="1"/>
  <c r="M599" i="1"/>
  <c r="Q599" i="1" s="1"/>
  <c r="M594" i="1"/>
  <c r="Q594" i="1" s="1"/>
  <c r="M593" i="1"/>
  <c r="Q593" i="1" s="1"/>
  <c r="M588" i="1"/>
  <c r="Q588" i="1" s="1"/>
  <c r="M587" i="1"/>
  <c r="Q587" i="1" s="1"/>
  <c r="M585" i="1"/>
  <c r="Q585" i="1" s="1"/>
  <c r="M584" i="1"/>
  <c r="Q584" i="1" s="1"/>
  <c r="M582" i="1"/>
  <c r="Q582" i="1" s="1"/>
  <c r="M581" i="1"/>
  <c r="Q581" i="1" s="1"/>
  <c r="M579" i="1"/>
  <c r="Q579" i="1" s="1"/>
  <c r="M578" i="1"/>
  <c r="Q578" i="1" s="1"/>
  <c r="M576" i="1"/>
  <c r="Q576" i="1" s="1"/>
  <c r="M575" i="1"/>
  <c r="Q575" i="1" s="1"/>
  <c r="M573" i="1"/>
  <c r="Q573" i="1" s="1"/>
  <c r="M572" i="1"/>
  <c r="Q572" i="1" s="1"/>
  <c r="M570" i="1"/>
  <c r="Q570" i="1" s="1"/>
  <c r="M569" i="1"/>
  <c r="Q569" i="1" s="1"/>
  <c r="M567" i="1"/>
  <c r="Q567" i="1" s="1"/>
  <c r="M566" i="1"/>
  <c r="Q566" i="1" s="1"/>
  <c r="M564" i="1"/>
  <c r="Q564" i="1" s="1"/>
  <c r="M563" i="1"/>
  <c r="Q563" i="1" s="1"/>
  <c r="M561" i="1"/>
  <c r="Q561" i="1" s="1"/>
  <c r="M560" i="1"/>
  <c r="Q560" i="1" s="1"/>
  <c r="M558" i="1"/>
  <c r="Q558" i="1" s="1"/>
  <c r="M557" i="1"/>
  <c r="Q557" i="1" s="1"/>
  <c r="M555" i="1"/>
  <c r="Q555" i="1" s="1"/>
  <c r="M554" i="1"/>
  <c r="Q554" i="1" s="1"/>
  <c r="M552" i="1"/>
  <c r="Q552" i="1" s="1"/>
  <c r="M551" i="1"/>
  <c r="Q551" i="1" s="1"/>
  <c r="M550" i="1"/>
  <c r="Q550" i="1" s="1"/>
  <c r="M548" i="1"/>
  <c r="Q548" i="1" s="1"/>
  <c r="M547" i="1"/>
  <c r="Q547" i="1" s="1"/>
  <c r="M546" i="1"/>
  <c r="Q546" i="1" s="1"/>
  <c r="M544" i="1"/>
  <c r="Q544" i="1" s="1"/>
  <c r="M543" i="1"/>
  <c r="Q543" i="1" s="1"/>
  <c r="M498" i="1"/>
  <c r="Q498" i="1" s="1"/>
  <c r="M497" i="1"/>
  <c r="Q497" i="1" s="1"/>
  <c r="M496" i="1"/>
  <c r="Q496" i="1" s="1"/>
  <c r="M495" i="1"/>
  <c r="Q495" i="1" s="1"/>
  <c r="M494" i="1"/>
  <c r="Q494" i="1" s="1"/>
  <c r="M493" i="1"/>
  <c r="Q493" i="1" s="1"/>
  <c r="M492" i="1"/>
  <c r="Q492" i="1" s="1"/>
  <c r="Q1407" i="1" l="1"/>
  <c r="M1406" i="1"/>
  <c r="Q1398" i="1"/>
  <c r="M1397" i="1"/>
  <c r="Q1582" i="1"/>
  <c r="M1581" i="1"/>
  <c r="Q1581" i="1" s="1"/>
  <c r="Q968" i="1"/>
  <c r="M967" i="1"/>
  <c r="M236" i="1"/>
  <c r="Q236" i="1" s="1"/>
  <c r="M235" i="1"/>
  <c r="Q235" i="1" s="1"/>
  <c r="M234" i="1"/>
  <c r="Q234" i="1" s="1"/>
  <c r="M233" i="1"/>
  <c r="Q233" i="1" s="1"/>
  <c r="M232" i="1"/>
  <c r="Q232" i="1" s="1"/>
  <c r="M230" i="1"/>
  <c r="Q230" i="1" s="1"/>
  <c r="M229" i="1"/>
  <c r="Q229" i="1" s="1"/>
  <c r="M228" i="1"/>
  <c r="Q228" i="1" s="1"/>
  <c r="M227" i="1"/>
  <c r="Q227" i="1" s="1"/>
  <c r="M225" i="1"/>
  <c r="Q225" i="1" s="1"/>
  <c r="M224" i="1"/>
  <c r="Q224" i="1" s="1"/>
  <c r="M223" i="1"/>
  <c r="Q223" i="1" s="1"/>
  <c r="M222" i="1"/>
  <c r="Q222" i="1" s="1"/>
  <c r="M220" i="1"/>
  <c r="Q220" i="1" s="1"/>
  <c r="M219" i="1"/>
  <c r="Q219" i="1" s="1"/>
  <c r="M218" i="1"/>
  <c r="Q218" i="1" s="1"/>
  <c r="M217" i="1"/>
  <c r="Q217" i="1" s="1"/>
  <c r="M216" i="1"/>
  <c r="Q216" i="1" s="1"/>
  <c r="M215" i="1"/>
  <c r="Q215" i="1" s="1"/>
  <c r="M214" i="1"/>
  <c r="Q214" i="1" s="1"/>
  <c r="M201" i="1"/>
  <c r="Q201" i="1" s="1"/>
  <c r="M200" i="1"/>
  <c r="Q200" i="1" s="1"/>
  <c r="M196" i="1"/>
  <c r="Q196" i="1" s="1"/>
  <c r="M186" i="1"/>
  <c r="Q186" i="1" s="1"/>
  <c r="M185" i="1"/>
  <c r="Q185" i="1" s="1"/>
  <c r="M184" i="1"/>
  <c r="Q184" i="1" s="1"/>
  <c r="M183" i="1"/>
  <c r="Q183" i="1" s="1"/>
  <c r="M182" i="1"/>
  <c r="Q182" i="1" s="1"/>
  <c r="M181" i="1"/>
  <c r="Q181" i="1" s="1"/>
  <c r="M179" i="1"/>
  <c r="Q179" i="1" s="1"/>
  <c r="M178" i="1"/>
  <c r="Q178" i="1" s="1"/>
  <c r="M177" i="1"/>
  <c r="Q177" i="1" s="1"/>
  <c r="M176" i="1"/>
  <c r="Q176" i="1" s="1"/>
  <c r="M169" i="1"/>
  <c r="Q169" i="1" s="1"/>
  <c r="M168" i="1"/>
  <c r="Q168" i="1" s="1"/>
  <c r="M166" i="1"/>
  <c r="Q166" i="1" s="1"/>
  <c r="M165" i="1"/>
  <c r="Q165" i="1" s="1"/>
  <c r="M163" i="1"/>
  <c r="Q163" i="1" s="1"/>
  <c r="M162" i="1"/>
  <c r="Q162" i="1" s="1"/>
  <c r="M160" i="1"/>
  <c r="Q160" i="1" s="1"/>
  <c r="M159" i="1"/>
  <c r="Q159" i="1" s="1"/>
  <c r="M157" i="1"/>
  <c r="Q157" i="1" s="1"/>
  <c r="M156" i="1"/>
  <c r="Q156" i="1" s="1"/>
  <c r="M154" i="1"/>
  <c r="Q154" i="1" s="1"/>
  <c r="M153" i="1"/>
  <c r="Q153" i="1" s="1"/>
  <c r="M151" i="1"/>
  <c r="Q151" i="1" s="1"/>
  <c r="M150" i="1"/>
  <c r="Q150" i="1" s="1"/>
  <c r="M148" i="1"/>
  <c r="Q148" i="1" s="1"/>
  <c r="M147" i="1"/>
  <c r="Q147" i="1" s="1"/>
  <c r="M145" i="1"/>
  <c r="Q145" i="1" s="1"/>
  <c r="M144" i="1"/>
  <c r="Q144" i="1" s="1"/>
  <c r="M142" i="1"/>
  <c r="Q142" i="1" s="1"/>
  <c r="M141" i="1"/>
  <c r="Q141" i="1" s="1"/>
  <c r="M139" i="1"/>
  <c r="Q139" i="1" s="1"/>
  <c r="M138" i="1"/>
  <c r="Q138" i="1" s="1"/>
  <c r="M136" i="1"/>
  <c r="Q136" i="1" s="1"/>
  <c r="M135" i="1"/>
  <c r="Q135" i="1" s="1"/>
  <c r="M134" i="1"/>
  <c r="Q134" i="1" s="1"/>
  <c r="M132" i="1"/>
  <c r="Q132" i="1" s="1"/>
  <c r="M131" i="1"/>
  <c r="Q131" i="1" s="1"/>
  <c r="M130" i="1"/>
  <c r="Q130" i="1" s="1"/>
  <c r="M129" i="1"/>
  <c r="Q129" i="1" s="1"/>
  <c r="M127" i="1"/>
  <c r="Q127" i="1" s="1"/>
  <c r="M126" i="1"/>
  <c r="Q126" i="1" s="1"/>
  <c r="M125" i="1"/>
  <c r="Q125" i="1" s="1"/>
  <c r="M124" i="1"/>
  <c r="Q124" i="1" s="1"/>
  <c r="M122" i="1"/>
  <c r="Q122" i="1" s="1"/>
  <c r="M120" i="1"/>
  <c r="Q120" i="1" s="1"/>
  <c r="M119" i="1"/>
  <c r="Q119" i="1" s="1"/>
  <c r="M118" i="1"/>
  <c r="Q118" i="1" s="1"/>
  <c r="M116" i="1"/>
  <c r="Q116" i="1" s="1"/>
  <c r="M112" i="1"/>
  <c r="Q112" i="1" s="1"/>
  <c r="M111" i="1"/>
  <c r="Q111" i="1" s="1"/>
  <c r="M109" i="1"/>
  <c r="Q109" i="1" s="1"/>
  <c r="M108" i="1"/>
  <c r="Q108" i="1" s="1"/>
  <c r="M107" i="1"/>
  <c r="Q107" i="1" s="1"/>
  <c r="M106" i="1"/>
  <c r="Q106" i="1" s="1"/>
  <c r="M105" i="1"/>
  <c r="Q105" i="1" s="1"/>
  <c r="M104" i="1"/>
  <c r="Q104" i="1" s="1"/>
  <c r="M102" i="1"/>
  <c r="Q102" i="1" s="1"/>
  <c r="M101" i="1"/>
  <c r="Q101" i="1" s="1"/>
  <c r="M99" i="1"/>
  <c r="Q99" i="1" s="1"/>
  <c r="M98" i="1"/>
  <c r="Q98" i="1" s="1"/>
  <c r="M97" i="1"/>
  <c r="Q97" i="1" s="1"/>
  <c r="M96" i="1"/>
  <c r="Q96" i="1" s="1"/>
  <c r="M95" i="1"/>
  <c r="Q95" i="1" s="1"/>
  <c r="M93" i="1"/>
  <c r="Q93" i="1" s="1"/>
  <c r="M92" i="1"/>
  <c r="Q92" i="1" s="1"/>
  <c r="M84" i="1"/>
  <c r="Q84" i="1" s="1"/>
  <c r="M83" i="1"/>
  <c r="Q83" i="1" s="1"/>
  <c r="M82" i="1"/>
  <c r="Q82" i="1" s="1"/>
  <c r="M81" i="1"/>
  <c r="Q81" i="1" s="1"/>
  <c r="M79" i="1"/>
  <c r="Q79" i="1" s="1"/>
  <c r="M78" i="1"/>
  <c r="Q78" i="1" s="1"/>
  <c r="M76" i="1"/>
  <c r="Q76" i="1" s="1"/>
  <c r="M75" i="1"/>
  <c r="Q75" i="1" s="1"/>
  <c r="M74" i="1"/>
  <c r="Q74" i="1" s="1"/>
  <c r="M73" i="1"/>
  <c r="Q73" i="1" s="1"/>
  <c r="M72" i="1"/>
  <c r="Q72" i="1" s="1"/>
  <c r="M70" i="1"/>
  <c r="Q70" i="1" s="1"/>
  <c r="M69" i="1"/>
  <c r="Q69" i="1" s="1"/>
  <c r="M67" i="1"/>
  <c r="Q67" i="1" s="1"/>
  <c r="M66" i="1"/>
  <c r="Q66" i="1" s="1"/>
  <c r="M65" i="1"/>
  <c r="Q65" i="1" s="1"/>
  <c r="M64" i="1"/>
  <c r="Q64" i="1" s="1"/>
  <c r="M63" i="1"/>
  <c r="Q63" i="1" s="1"/>
  <c r="M61" i="1"/>
  <c r="Q61" i="1" s="1"/>
  <c r="M60" i="1"/>
  <c r="Q60" i="1" s="1"/>
  <c r="M58" i="1"/>
  <c r="Q58" i="1" s="1"/>
  <c r="M57" i="1"/>
  <c r="Q57" i="1" s="1"/>
  <c r="M55" i="1"/>
  <c r="Q55" i="1" s="1"/>
  <c r="M54" i="1"/>
  <c r="Q54" i="1" s="1"/>
  <c r="M53" i="1"/>
  <c r="Q53" i="1" s="1"/>
  <c r="M52" i="1"/>
  <c r="Q52" i="1" s="1"/>
  <c r="M51" i="1"/>
  <c r="Q51" i="1" s="1"/>
  <c r="M49" i="1"/>
  <c r="Q49" i="1" s="1"/>
  <c r="M48" i="1"/>
  <c r="Q48" i="1" s="1"/>
  <c r="M46" i="1"/>
  <c r="Q46" i="1" s="1"/>
  <c r="M45" i="1"/>
  <c r="Q45" i="1" s="1"/>
  <c r="M43" i="1"/>
  <c r="Q43" i="1" s="1"/>
  <c r="M42" i="1"/>
  <c r="Q42" i="1" s="1"/>
  <c r="M503" i="1" l="1"/>
  <c r="L503" i="1"/>
  <c r="M526" i="1"/>
  <c r="L526" i="1"/>
  <c r="Q1479" i="1" l="1"/>
  <c r="Q1482" i="1"/>
  <c r="Q967" i="1"/>
  <c r="I904" i="1" l="1"/>
  <c r="H904" i="1"/>
  <c r="M1489" i="1" l="1"/>
  <c r="Q1489" i="1" s="1"/>
  <c r="N36" i="1" l="1"/>
  <c r="F38" i="1"/>
  <c r="F36" i="1" s="1"/>
  <c r="H39" i="1"/>
  <c r="I39" i="1"/>
  <c r="N39" i="1"/>
  <c r="Q40" i="1"/>
  <c r="L41" i="1"/>
  <c r="M41" i="1" s="1"/>
  <c r="Q41" i="1" s="1"/>
  <c r="L44" i="1"/>
  <c r="M44" i="1" s="1"/>
  <c r="Q44" i="1" s="1"/>
  <c r="L47" i="1"/>
  <c r="M47" i="1" s="1"/>
  <c r="Q47" i="1" s="1"/>
  <c r="L50" i="1"/>
  <c r="M50" i="1" s="1"/>
  <c r="Q50" i="1" s="1"/>
  <c r="L56" i="1"/>
  <c r="M56" i="1" s="1"/>
  <c r="Q56" i="1" s="1"/>
  <c r="L59" i="1"/>
  <c r="M59" i="1" s="1"/>
  <c r="Q59" i="1" s="1"/>
  <c r="L62" i="1"/>
  <c r="M62" i="1" s="1"/>
  <c r="Q62" i="1" s="1"/>
  <c r="L68" i="1"/>
  <c r="M68" i="1" s="1"/>
  <c r="Q68" i="1" s="1"/>
  <c r="L71" i="1"/>
  <c r="M71" i="1" s="1"/>
  <c r="Q71" i="1" s="1"/>
  <c r="L77" i="1"/>
  <c r="M77" i="1" s="1"/>
  <c r="Q77" i="1" s="1"/>
  <c r="L80" i="1"/>
  <c r="M80" i="1" s="1"/>
  <c r="Q80" i="1" s="1"/>
  <c r="L85" i="1"/>
  <c r="M85" i="1"/>
  <c r="O85" i="1"/>
  <c r="O39" i="1" s="1"/>
  <c r="P85" i="1"/>
  <c r="P39" i="1" s="1"/>
  <c r="L91" i="1"/>
  <c r="M91" i="1" s="1"/>
  <c r="Q91" i="1" s="1"/>
  <c r="L94" i="1"/>
  <c r="M94" i="1" s="1"/>
  <c r="Q94" i="1" s="1"/>
  <c r="L100" i="1"/>
  <c r="M100" i="1" s="1"/>
  <c r="Q100" i="1" s="1"/>
  <c r="L103" i="1"/>
  <c r="M103" i="1" s="1"/>
  <c r="Q103" i="1" s="1"/>
  <c r="L110" i="1"/>
  <c r="M110" i="1" s="1"/>
  <c r="Q110" i="1" s="1"/>
  <c r="H113" i="1"/>
  <c r="I113" i="1"/>
  <c r="N113" i="1"/>
  <c r="M115" i="1"/>
  <c r="Q115" i="1" s="1"/>
  <c r="L121" i="1"/>
  <c r="M121" i="1" s="1"/>
  <c r="Q121" i="1" s="1"/>
  <c r="L123" i="1"/>
  <c r="M123" i="1" s="1"/>
  <c r="Q123" i="1" s="1"/>
  <c r="M128" i="1"/>
  <c r="Q128" i="1" s="1"/>
  <c r="L133" i="1"/>
  <c r="M133" i="1" s="1"/>
  <c r="Q133" i="1" s="1"/>
  <c r="L137" i="1"/>
  <c r="M137" i="1" s="1"/>
  <c r="Q137" i="1" s="1"/>
  <c r="L140" i="1"/>
  <c r="M140" i="1" s="1"/>
  <c r="Q140" i="1" s="1"/>
  <c r="L143" i="1"/>
  <c r="M143" i="1" s="1"/>
  <c r="Q143" i="1" s="1"/>
  <c r="L146" i="1"/>
  <c r="M146" i="1" s="1"/>
  <c r="Q146" i="1" s="1"/>
  <c r="L149" i="1"/>
  <c r="M149" i="1" s="1"/>
  <c r="Q149" i="1" s="1"/>
  <c r="L152" i="1"/>
  <c r="M152" i="1" s="1"/>
  <c r="Q152" i="1" s="1"/>
  <c r="L155" i="1"/>
  <c r="M155" i="1" s="1"/>
  <c r="Q155" i="1" s="1"/>
  <c r="L158" i="1"/>
  <c r="M158" i="1" s="1"/>
  <c r="Q158" i="1" s="1"/>
  <c r="L161" i="1"/>
  <c r="M161" i="1" s="1"/>
  <c r="Q161" i="1" s="1"/>
  <c r="L164" i="1"/>
  <c r="M164" i="1" s="1"/>
  <c r="Q164" i="1" s="1"/>
  <c r="L167" i="1"/>
  <c r="M167" i="1" s="1"/>
  <c r="Q167" i="1" s="1"/>
  <c r="L170" i="1"/>
  <c r="O170" i="1"/>
  <c r="P170" i="1"/>
  <c r="P113" i="1" s="1"/>
  <c r="H173" i="1"/>
  <c r="I173" i="1"/>
  <c r="N173" i="1"/>
  <c r="L175" i="1"/>
  <c r="M175" i="1" s="1"/>
  <c r="Q175" i="1" s="1"/>
  <c r="L180" i="1"/>
  <c r="M180" i="1" s="1"/>
  <c r="Q180" i="1" s="1"/>
  <c r="L187" i="1"/>
  <c r="M187" i="1"/>
  <c r="O187" i="1"/>
  <c r="O173" i="1" s="1"/>
  <c r="P187" i="1"/>
  <c r="P173" i="1" s="1"/>
  <c r="H193" i="1"/>
  <c r="I193" i="1"/>
  <c r="L195" i="1"/>
  <c r="M195" i="1" s="1"/>
  <c r="Q195" i="1" s="1"/>
  <c r="L197" i="1"/>
  <c r="L199" i="1"/>
  <c r="M199" i="1" s="1"/>
  <c r="Q199" i="1" s="1"/>
  <c r="L202" i="1"/>
  <c r="M202" i="1"/>
  <c r="O202" i="1"/>
  <c r="P202" i="1"/>
  <c r="L209" i="1"/>
  <c r="N209" i="1"/>
  <c r="O209" i="1"/>
  <c r="P209" i="1"/>
  <c r="L211" i="1"/>
  <c r="M211" i="1" s="1"/>
  <c r="Q211" i="1" s="1"/>
  <c r="M213" i="1"/>
  <c r="Q213" i="1" s="1"/>
  <c r="L221" i="1"/>
  <c r="M221" i="1" s="1"/>
  <c r="Q221" i="1" s="1"/>
  <c r="L226" i="1"/>
  <c r="M226" i="1" s="1"/>
  <c r="Q226" i="1" s="1"/>
  <c r="L231" i="1"/>
  <c r="M231" i="1" s="1"/>
  <c r="Q231" i="1" s="1"/>
  <c r="L237" i="1"/>
  <c r="M237" i="1"/>
  <c r="O237" i="1"/>
  <c r="P237" i="1"/>
  <c r="L240" i="1"/>
  <c r="M240" i="1"/>
  <c r="O240" i="1"/>
  <c r="P240" i="1"/>
  <c r="L243" i="1"/>
  <c r="M243" i="1"/>
  <c r="O243" i="1"/>
  <c r="P243" i="1"/>
  <c r="L246" i="1"/>
  <c r="M246" i="1"/>
  <c r="N246" i="1"/>
  <c r="O246" i="1"/>
  <c r="P246" i="1"/>
  <c r="L249" i="1"/>
  <c r="M249" i="1"/>
  <c r="O249" i="1"/>
  <c r="P249" i="1"/>
  <c r="L252" i="1"/>
  <c r="M252" i="1"/>
  <c r="O252" i="1"/>
  <c r="P252" i="1"/>
  <c r="L255" i="1"/>
  <c r="M255" i="1"/>
  <c r="O255" i="1"/>
  <c r="P255" i="1"/>
  <c r="L258" i="1"/>
  <c r="M258" i="1"/>
  <c r="O258" i="1"/>
  <c r="P258" i="1"/>
  <c r="L261" i="1"/>
  <c r="M261" i="1"/>
  <c r="O261" i="1"/>
  <c r="P261" i="1"/>
  <c r="H264" i="1"/>
  <c r="I264" i="1"/>
  <c r="L266" i="1"/>
  <c r="M266" i="1"/>
  <c r="N266" i="1"/>
  <c r="O266" i="1"/>
  <c r="P266" i="1"/>
  <c r="M271" i="1"/>
  <c r="N271" i="1"/>
  <c r="O271" i="1"/>
  <c r="P271" i="1"/>
  <c r="L275" i="1"/>
  <c r="M275" i="1"/>
  <c r="N275" i="1"/>
  <c r="O275" i="1"/>
  <c r="P275" i="1"/>
  <c r="L279" i="1"/>
  <c r="M279" i="1"/>
  <c r="N279" i="1"/>
  <c r="O279" i="1"/>
  <c r="P279" i="1"/>
  <c r="L283" i="1"/>
  <c r="M283" i="1"/>
  <c r="N283" i="1"/>
  <c r="O283" i="1"/>
  <c r="P283" i="1"/>
  <c r="L287" i="1"/>
  <c r="M287" i="1"/>
  <c r="N287" i="1"/>
  <c r="O287" i="1"/>
  <c r="P287" i="1"/>
  <c r="L291" i="1"/>
  <c r="M291" i="1"/>
  <c r="N291" i="1"/>
  <c r="O291" i="1"/>
  <c r="P291" i="1"/>
  <c r="L295" i="1"/>
  <c r="M295" i="1"/>
  <c r="N295" i="1"/>
  <c r="O295" i="1"/>
  <c r="P295" i="1"/>
  <c r="L299" i="1"/>
  <c r="M299" i="1"/>
  <c r="N299" i="1"/>
  <c r="O299" i="1"/>
  <c r="P299" i="1"/>
  <c r="L303" i="1"/>
  <c r="M303" i="1"/>
  <c r="N303" i="1"/>
  <c r="O303" i="1"/>
  <c r="P303" i="1"/>
  <c r="L307" i="1"/>
  <c r="M307" i="1"/>
  <c r="N307" i="1"/>
  <c r="O307" i="1"/>
  <c r="P307" i="1"/>
  <c r="L311" i="1"/>
  <c r="M311" i="1"/>
  <c r="N311" i="1"/>
  <c r="O311" i="1"/>
  <c r="P311" i="1"/>
  <c r="L315" i="1"/>
  <c r="M315" i="1"/>
  <c r="N315" i="1"/>
  <c r="O315" i="1"/>
  <c r="P315" i="1"/>
  <c r="L319" i="1"/>
  <c r="M319" i="1"/>
  <c r="N319" i="1"/>
  <c r="O319" i="1"/>
  <c r="P319" i="1"/>
  <c r="L323" i="1"/>
  <c r="M323" i="1"/>
  <c r="N323" i="1"/>
  <c r="O323" i="1"/>
  <c r="P323" i="1"/>
  <c r="L327" i="1"/>
  <c r="M327" i="1"/>
  <c r="N327" i="1"/>
  <c r="O327" i="1"/>
  <c r="P327" i="1"/>
  <c r="L331" i="1"/>
  <c r="M331" i="1"/>
  <c r="N331" i="1"/>
  <c r="O331" i="1"/>
  <c r="P331" i="1"/>
  <c r="L335" i="1"/>
  <c r="M335" i="1"/>
  <c r="N335" i="1"/>
  <c r="O335" i="1"/>
  <c r="P335" i="1"/>
  <c r="L339" i="1"/>
  <c r="M339" i="1"/>
  <c r="N339" i="1"/>
  <c r="O339" i="1"/>
  <c r="P339" i="1"/>
  <c r="L343" i="1"/>
  <c r="M343" i="1"/>
  <c r="N343" i="1"/>
  <c r="O343" i="1"/>
  <c r="P343" i="1"/>
  <c r="L347" i="1"/>
  <c r="M347" i="1"/>
  <c r="N347" i="1"/>
  <c r="O347" i="1"/>
  <c r="P347" i="1"/>
  <c r="L351" i="1"/>
  <c r="M351" i="1"/>
  <c r="N351" i="1"/>
  <c r="L355" i="1"/>
  <c r="L357" i="1"/>
  <c r="M357" i="1"/>
  <c r="N357" i="1"/>
  <c r="L361" i="1"/>
  <c r="M361" i="1"/>
  <c r="N361" i="1"/>
  <c r="O361" i="1"/>
  <c r="P361" i="1"/>
  <c r="L370" i="1"/>
  <c r="M370" i="1"/>
  <c r="N370" i="1"/>
  <c r="O370" i="1"/>
  <c r="P370" i="1"/>
  <c r="L373" i="1"/>
  <c r="O373" i="1"/>
  <c r="P373" i="1"/>
  <c r="M375" i="1"/>
  <c r="L376" i="1"/>
  <c r="O376" i="1"/>
  <c r="P376" i="1"/>
  <c r="M378" i="1"/>
  <c r="L379" i="1"/>
  <c r="O379" i="1"/>
  <c r="P379" i="1"/>
  <c r="M381" i="1"/>
  <c r="L382" i="1"/>
  <c r="O382" i="1"/>
  <c r="P382" i="1"/>
  <c r="M384" i="1"/>
  <c r="L385" i="1"/>
  <c r="O385" i="1"/>
  <c r="P385" i="1"/>
  <c r="M387" i="1"/>
  <c r="L388" i="1"/>
  <c r="O388" i="1"/>
  <c r="P388" i="1"/>
  <c r="M390" i="1"/>
  <c r="L391" i="1"/>
  <c r="O391" i="1"/>
  <c r="P391" i="1"/>
  <c r="M393" i="1"/>
  <c r="L394" i="1"/>
  <c r="O394" i="1"/>
  <c r="P394" i="1"/>
  <c r="M396" i="1"/>
  <c r="L397" i="1"/>
  <c r="O397" i="1"/>
  <c r="P397" i="1"/>
  <c r="M399" i="1"/>
  <c r="L400" i="1"/>
  <c r="O400" i="1"/>
  <c r="P400" i="1"/>
  <c r="M402" i="1"/>
  <c r="L403" i="1"/>
  <c r="O403" i="1"/>
  <c r="P403" i="1"/>
  <c r="M405" i="1"/>
  <c r="L406" i="1"/>
  <c r="O406" i="1"/>
  <c r="P406" i="1"/>
  <c r="M408" i="1"/>
  <c r="L409" i="1"/>
  <c r="O409" i="1"/>
  <c r="P409" i="1"/>
  <c r="M411" i="1"/>
  <c r="L412" i="1"/>
  <c r="O412" i="1"/>
  <c r="P412" i="1"/>
  <c r="M414" i="1"/>
  <c r="L415" i="1"/>
  <c r="O415" i="1"/>
  <c r="P415" i="1"/>
  <c r="M417" i="1"/>
  <c r="L418" i="1"/>
  <c r="O418" i="1"/>
  <c r="P418" i="1"/>
  <c r="M420" i="1"/>
  <c r="L421" i="1"/>
  <c r="O421" i="1"/>
  <c r="P421" i="1"/>
  <c r="M423" i="1"/>
  <c r="L424" i="1"/>
  <c r="O424" i="1"/>
  <c r="P424" i="1"/>
  <c r="M426" i="1"/>
  <c r="L427" i="1"/>
  <c r="O427" i="1"/>
  <c r="P427" i="1"/>
  <c r="M429" i="1"/>
  <c r="L430" i="1"/>
  <c r="O430" i="1"/>
  <c r="P430" i="1"/>
  <c r="M432" i="1"/>
  <c r="L433" i="1"/>
  <c r="O433" i="1"/>
  <c r="P433" i="1"/>
  <c r="M435" i="1"/>
  <c r="L436" i="1"/>
  <c r="O436" i="1"/>
  <c r="P436" i="1"/>
  <c r="M438" i="1"/>
  <c r="L439" i="1"/>
  <c r="O439" i="1"/>
  <c r="P439" i="1"/>
  <c r="M441" i="1"/>
  <c r="L442" i="1"/>
  <c r="O442" i="1"/>
  <c r="P442" i="1"/>
  <c r="M444" i="1"/>
  <c r="L445" i="1"/>
  <c r="O445" i="1"/>
  <c r="P445" i="1"/>
  <c r="M447" i="1"/>
  <c r="L448" i="1"/>
  <c r="O448" i="1"/>
  <c r="P448" i="1"/>
  <c r="M450" i="1"/>
  <c r="L451" i="1"/>
  <c r="O451" i="1"/>
  <c r="P451" i="1"/>
  <c r="M453" i="1"/>
  <c r="L454" i="1"/>
  <c r="O454" i="1"/>
  <c r="P454" i="1"/>
  <c r="M456" i="1"/>
  <c r="L457" i="1"/>
  <c r="O457" i="1"/>
  <c r="P457" i="1"/>
  <c r="M459" i="1"/>
  <c r="L460" i="1"/>
  <c r="O460" i="1"/>
  <c r="P460" i="1"/>
  <c r="M462" i="1"/>
  <c r="L463" i="1"/>
  <c r="O463" i="1"/>
  <c r="P463" i="1"/>
  <c r="M465" i="1"/>
  <c r="L466" i="1"/>
  <c r="O466" i="1"/>
  <c r="P466" i="1"/>
  <c r="M468" i="1"/>
  <c r="L469" i="1"/>
  <c r="O469" i="1"/>
  <c r="P469" i="1"/>
  <c r="M471" i="1"/>
  <c r="L472" i="1"/>
  <c r="O472" i="1"/>
  <c r="P472" i="1"/>
  <c r="M474" i="1"/>
  <c r="L475" i="1"/>
  <c r="O475" i="1"/>
  <c r="P475" i="1"/>
  <c r="M477" i="1"/>
  <c r="H478" i="1"/>
  <c r="I478" i="1"/>
  <c r="L480" i="1"/>
  <c r="M480" i="1" s="1"/>
  <c r="Q480" i="1" s="1"/>
  <c r="L483" i="1"/>
  <c r="M483" i="1"/>
  <c r="O483" i="1"/>
  <c r="P483" i="1"/>
  <c r="L491" i="1"/>
  <c r="M491" i="1" s="1"/>
  <c r="Q491" i="1" s="1"/>
  <c r="L499" i="1"/>
  <c r="M499" i="1"/>
  <c r="N499" i="1"/>
  <c r="O499" i="1"/>
  <c r="P499" i="1"/>
  <c r="N503" i="1"/>
  <c r="O503" i="1"/>
  <c r="P503" i="1"/>
  <c r="L507" i="1"/>
  <c r="M507" i="1"/>
  <c r="N507" i="1"/>
  <c r="O507" i="1"/>
  <c r="P507" i="1"/>
  <c r="L516" i="1"/>
  <c r="M516" i="1"/>
  <c r="N516" i="1"/>
  <c r="O516" i="1"/>
  <c r="P516" i="1"/>
  <c r="L520" i="1"/>
  <c r="M520" i="1"/>
  <c r="N520" i="1"/>
  <c r="O520" i="1"/>
  <c r="P520" i="1"/>
  <c r="N526" i="1"/>
  <c r="O526" i="1"/>
  <c r="P526" i="1"/>
  <c r="L531" i="1"/>
  <c r="M531" i="1"/>
  <c r="N531" i="1"/>
  <c r="O531" i="1"/>
  <c r="P531" i="1"/>
  <c r="L542" i="1"/>
  <c r="M542" i="1" s="1"/>
  <c r="N542" i="1"/>
  <c r="O542" i="1"/>
  <c r="P542" i="1"/>
  <c r="L545" i="1"/>
  <c r="M545" i="1" s="1"/>
  <c r="Q545" i="1" s="1"/>
  <c r="L549" i="1"/>
  <c r="M549" i="1" s="1"/>
  <c r="Q549" i="1" s="1"/>
  <c r="L553" i="1"/>
  <c r="M553" i="1" s="1"/>
  <c r="Q553" i="1" s="1"/>
  <c r="L556" i="1"/>
  <c r="M556" i="1" s="1"/>
  <c r="Q556" i="1" s="1"/>
  <c r="L559" i="1"/>
  <c r="M559" i="1" s="1"/>
  <c r="Q559" i="1" s="1"/>
  <c r="L562" i="1"/>
  <c r="M562" i="1" s="1"/>
  <c r="Q562" i="1" s="1"/>
  <c r="L565" i="1"/>
  <c r="M565" i="1" s="1"/>
  <c r="Q565" i="1" s="1"/>
  <c r="L568" i="1"/>
  <c r="M568" i="1" s="1"/>
  <c r="Q568" i="1" s="1"/>
  <c r="L571" i="1"/>
  <c r="M571" i="1" s="1"/>
  <c r="Q571" i="1" s="1"/>
  <c r="L574" i="1"/>
  <c r="M574" i="1" s="1"/>
  <c r="Q574" i="1" s="1"/>
  <c r="L577" i="1"/>
  <c r="M577" i="1" s="1"/>
  <c r="Q577" i="1" s="1"/>
  <c r="L580" i="1"/>
  <c r="M580" i="1" s="1"/>
  <c r="Q580" i="1" s="1"/>
  <c r="L583" i="1"/>
  <c r="M583" i="1" s="1"/>
  <c r="Q583" i="1" s="1"/>
  <c r="L586" i="1"/>
  <c r="M586" i="1" s="1"/>
  <c r="Q586" i="1" s="1"/>
  <c r="L589" i="1"/>
  <c r="O589" i="1"/>
  <c r="P589" i="1"/>
  <c r="L592" i="1"/>
  <c r="M592" i="1" s="1"/>
  <c r="Q592" i="1" s="1"/>
  <c r="L595" i="1"/>
  <c r="O595" i="1"/>
  <c r="P595" i="1"/>
  <c r="L598" i="1"/>
  <c r="M598" i="1" s="1"/>
  <c r="Q598" i="1" s="1"/>
  <c r="L601" i="1"/>
  <c r="M601" i="1" s="1"/>
  <c r="Q601" i="1" s="1"/>
  <c r="L604" i="1"/>
  <c r="M604" i="1" s="1"/>
  <c r="Q604" i="1" s="1"/>
  <c r="L607" i="1"/>
  <c r="M607" i="1"/>
  <c r="N607" i="1"/>
  <c r="O607" i="1"/>
  <c r="P607" i="1"/>
  <c r="H610" i="1"/>
  <c r="I610" i="1"/>
  <c r="L612" i="1"/>
  <c r="M612" i="1"/>
  <c r="N612" i="1"/>
  <c r="O612" i="1"/>
  <c r="P612" i="1"/>
  <c r="L616" i="1"/>
  <c r="M616" i="1" s="1"/>
  <c r="Q616" i="1" s="1"/>
  <c r="L621" i="1"/>
  <c r="M621" i="1" s="1"/>
  <c r="Q621" i="1" s="1"/>
  <c r="L624" i="1"/>
  <c r="M624" i="1" s="1"/>
  <c r="Q624" i="1" s="1"/>
  <c r="L627" i="1"/>
  <c r="M627" i="1" s="1"/>
  <c r="Q627" i="1" s="1"/>
  <c r="L630" i="1"/>
  <c r="M630" i="1" s="1"/>
  <c r="Q630" i="1" s="1"/>
  <c r="L635" i="1"/>
  <c r="M635" i="1" s="1"/>
  <c r="Q635" i="1" s="1"/>
  <c r="L638" i="1"/>
  <c r="M638" i="1" s="1"/>
  <c r="Q638" i="1" s="1"/>
  <c r="L641" i="1"/>
  <c r="M641" i="1"/>
  <c r="N641" i="1"/>
  <c r="O641" i="1"/>
  <c r="P641" i="1"/>
  <c r="L645" i="1"/>
  <c r="M645" i="1"/>
  <c r="N645" i="1"/>
  <c r="O645" i="1"/>
  <c r="P645" i="1"/>
  <c r="L649" i="1"/>
  <c r="M649" i="1" s="1"/>
  <c r="Q649" i="1" s="1"/>
  <c r="L652" i="1"/>
  <c r="M652" i="1" s="1"/>
  <c r="Q652" i="1" s="1"/>
  <c r="L655" i="1"/>
  <c r="M655" i="1"/>
  <c r="N655" i="1"/>
  <c r="O655" i="1"/>
  <c r="P655" i="1"/>
  <c r="L659" i="1"/>
  <c r="M659" i="1" s="1"/>
  <c r="Q659" i="1" s="1"/>
  <c r="L662" i="1"/>
  <c r="M662" i="1" s="1"/>
  <c r="Q662" i="1" s="1"/>
  <c r="L665" i="1"/>
  <c r="M665" i="1" s="1"/>
  <c r="Q665" i="1" s="1"/>
  <c r="L668" i="1"/>
  <c r="M668" i="1" s="1"/>
  <c r="Q668" i="1" s="1"/>
  <c r="L671" i="1"/>
  <c r="M671" i="1" s="1"/>
  <c r="Q671" i="1" s="1"/>
  <c r="L674" i="1"/>
  <c r="M674" i="1" s="1"/>
  <c r="Q674" i="1" s="1"/>
  <c r="L677" i="1"/>
  <c r="M677" i="1" s="1"/>
  <c r="Q677" i="1" s="1"/>
  <c r="L680" i="1"/>
  <c r="M680" i="1" s="1"/>
  <c r="Q680" i="1" s="1"/>
  <c r="L683" i="1"/>
  <c r="M683" i="1" s="1"/>
  <c r="Q683" i="1" s="1"/>
  <c r="N686" i="1"/>
  <c r="O686" i="1"/>
  <c r="P686" i="1"/>
  <c r="L690" i="1"/>
  <c r="M690" i="1"/>
  <c r="N690" i="1"/>
  <c r="O690" i="1"/>
  <c r="P690" i="1"/>
  <c r="L694" i="1"/>
  <c r="M694" i="1"/>
  <c r="N694" i="1"/>
  <c r="O694" i="1"/>
  <c r="P694" i="1"/>
  <c r="L698" i="1"/>
  <c r="M698" i="1" s="1"/>
  <c r="Q698" i="1" s="1"/>
  <c r="L701" i="1"/>
  <c r="M701" i="1"/>
  <c r="N701" i="1"/>
  <c r="O701" i="1"/>
  <c r="P701" i="1"/>
  <c r="L704" i="1"/>
  <c r="M704" i="1" s="1"/>
  <c r="Q704" i="1" s="1"/>
  <c r="L707" i="1"/>
  <c r="M707" i="1" s="1"/>
  <c r="Q707" i="1" s="1"/>
  <c r="L710" i="1"/>
  <c r="M710" i="1" s="1"/>
  <c r="Q710" i="1" s="1"/>
  <c r="L713" i="1"/>
  <c r="M713" i="1" s="1"/>
  <c r="Q713" i="1" s="1"/>
  <c r="L716" i="1"/>
  <c r="M716" i="1" s="1"/>
  <c r="Q716" i="1" s="1"/>
  <c r="L719" i="1"/>
  <c r="M719" i="1" s="1"/>
  <c r="Q719" i="1" s="1"/>
  <c r="L722" i="1"/>
  <c r="M722" i="1" s="1"/>
  <c r="Q722" i="1" s="1"/>
  <c r="L725" i="1"/>
  <c r="M725" i="1" s="1"/>
  <c r="Q725" i="1" s="1"/>
  <c r="L728" i="1"/>
  <c r="M728" i="1" s="1"/>
  <c r="Q728" i="1" s="1"/>
  <c r="L731" i="1"/>
  <c r="M731" i="1" s="1"/>
  <c r="Q731" i="1" s="1"/>
  <c r="L734" i="1"/>
  <c r="M734" i="1" s="1"/>
  <c r="Q734" i="1" s="1"/>
  <c r="L740" i="1"/>
  <c r="M740" i="1" s="1"/>
  <c r="Q740" i="1" s="1"/>
  <c r="L743" i="1"/>
  <c r="M743" i="1" s="1"/>
  <c r="Q743" i="1" s="1"/>
  <c r="H749" i="1"/>
  <c r="I749" i="1"/>
  <c r="L751" i="1"/>
  <c r="M751" i="1"/>
  <c r="N751" i="1"/>
  <c r="O751" i="1"/>
  <c r="P751" i="1"/>
  <c r="L755" i="1"/>
  <c r="M755" i="1"/>
  <c r="N755" i="1"/>
  <c r="O755" i="1"/>
  <c r="P755" i="1"/>
  <c r="L759" i="1"/>
  <c r="M759" i="1" s="1"/>
  <c r="Q759" i="1" s="1"/>
  <c r="L762" i="1"/>
  <c r="M762" i="1"/>
  <c r="N762" i="1"/>
  <c r="O762" i="1"/>
  <c r="P762" i="1"/>
  <c r="L765" i="1"/>
  <c r="M765" i="1"/>
  <c r="N765" i="1"/>
  <c r="O765" i="1"/>
  <c r="P765" i="1"/>
  <c r="L768" i="1"/>
  <c r="M768" i="1"/>
  <c r="N768" i="1"/>
  <c r="O768" i="1"/>
  <c r="P768" i="1"/>
  <c r="H771" i="1"/>
  <c r="I771" i="1"/>
  <c r="L773" i="1"/>
  <c r="M773" i="1" s="1"/>
  <c r="Q773" i="1" s="1"/>
  <c r="M780" i="1"/>
  <c r="Q780" i="1" s="1"/>
  <c r="L784" i="1"/>
  <c r="M784" i="1" s="1"/>
  <c r="Q784" i="1" s="1"/>
  <c r="L786" i="1"/>
  <c r="M786" i="1" s="1"/>
  <c r="Q786" i="1" s="1"/>
  <c r="L790" i="1"/>
  <c r="M790" i="1" s="1"/>
  <c r="Q790" i="1" s="1"/>
  <c r="L793" i="1"/>
  <c r="M793" i="1" s="1"/>
  <c r="Q793" i="1" s="1"/>
  <c r="L797" i="1"/>
  <c r="M797" i="1" s="1"/>
  <c r="Q797" i="1" s="1"/>
  <c r="L802" i="1"/>
  <c r="M802" i="1" s="1"/>
  <c r="Q802" i="1" s="1"/>
  <c r="L806" i="1"/>
  <c r="M806" i="1" s="1"/>
  <c r="Q806" i="1" s="1"/>
  <c r="L809" i="1"/>
  <c r="M809" i="1" s="1"/>
  <c r="Q809" i="1" s="1"/>
  <c r="L812" i="1"/>
  <c r="M812" i="1" s="1"/>
  <c r="Q812" i="1" s="1"/>
  <c r="L816" i="1"/>
  <c r="M816" i="1"/>
  <c r="N816" i="1"/>
  <c r="L818" i="1"/>
  <c r="M818" i="1" s="1"/>
  <c r="Q818" i="1" s="1"/>
  <c r="L821" i="1"/>
  <c r="M821" i="1" s="1"/>
  <c r="Q821" i="1" s="1"/>
  <c r="L824" i="1"/>
  <c r="M824" i="1" s="1"/>
  <c r="Q824" i="1" s="1"/>
  <c r="L827" i="1"/>
  <c r="M827" i="1" s="1"/>
  <c r="Q827" i="1" s="1"/>
  <c r="L830" i="1"/>
  <c r="M830" i="1" s="1"/>
  <c r="Q830" i="1" s="1"/>
  <c r="L833" i="1"/>
  <c r="M833" i="1" s="1"/>
  <c r="Q833" i="1" s="1"/>
  <c r="L836" i="1"/>
  <c r="N836" i="1"/>
  <c r="O836" i="1"/>
  <c r="P836" i="1"/>
  <c r="M838" i="1"/>
  <c r="L839" i="1"/>
  <c r="N839" i="1"/>
  <c r="O839" i="1"/>
  <c r="P839" i="1"/>
  <c r="M841" i="1"/>
  <c r="L842" i="1"/>
  <c r="N842" i="1"/>
  <c r="O842" i="1"/>
  <c r="P842" i="1"/>
  <c r="M844" i="1"/>
  <c r="L845" i="1"/>
  <c r="N845" i="1"/>
  <c r="O845" i="1"/>
  <c r="P845" i="1"/>
  <c r="M847" i="1"/>
  <c r="L848" i="1"/>
  <c r="N848" i="1"/>
  <c r="O848" i="1"/>
  <c r="P848" i="1"/>
  <c r="M850" i="1"/>
  <c r="L851" i="1"/>
  <c r="N851" i="1"/>
  <c r="O851" i="1"/>
  <c r="P851" i="1"/>
  <c r="M853" i="1"/>
  <c r="L854" i="1"/>
  <c r="N854" i="1"/>
  <c r="O854" i="1"/>
  <c r="P854" i="1"/>
  <c r="M856" i="1"/>
  <c r="L857" i="1"/>
  <c r="N857" i="1"/>
  <c r="O857" i="1"/>
  <c r="P857" i="1"/>
  <c r="M859" i="1"/>
  <c r="L860" i="1"/>
  <c r="N860" i="1"/>
  <c r="O860" i="1"/>
  <c r="P860" i="1"/>
  <c r="M862" i="1"/>
  <c r="H863" i="1"/>
  <c r="I863" i="1"/>
  <c r="L865" i="1"/>
  <c r="L863" i="1" s="1"/>
  <c r="M865" i="1"/>
  <c r="N865" i="1"/>
  <c r="N863" i="1" s="1"/>
  <c r="O865" i="1"/>
  <c r="O863" i="1" s="1"/>
  <c r="P865" i="1"/>
  <c r="P863" i="1" s="1"/>
  <c r="H868" i="1"/>
  <c r="I868" i="1"/>
  <c r="L870" i="1"/>
  <c r="Q870" i="1" s="1"/>
  <c r="L874" i="1"/>
  <c r="M874" i="1" s="1"/>
  <c r="Q874" i="1" s="1"/>
  <c r="L878" i="1"/>
  <c r="N878" i="1"/>
  <c r="O878" i="1"/>
  <c r="P878" i="1"/>
  <c r="M880" i="1"/>
  <c r="L881" i="1"/>
  <c r="N881" i="1"/>
  <c r="O881" i="1"/>
  <c r="P881" i="1"/>
  <c r="M883" i="1"/>
  <c r="H884" i="1"/>
  <c r="I884" i="1"/>
  <c r="L886" i="1"/>
  <c r="M886" i="1"/>
  <c r="N886" i="1"/>
  <c r="N884" i="1" s="1"/>
  <c r="O886" i="1"/>
  <c r="P886" i="1"/>
  <c r="P884" i="1" s="1"/>
  <c r="L889" i="1"/>
  <c r="M889" i="1" s="1"/>
  <c r="Q889" i="1" s="1"/>
  <c r="L894" i="1"/>
  <c r="M894" i="1" s="1"/>
  <c r="Q894" i="1" s="1"/>
  <c r="L898" i="1"/>
  <c r="M898" i="1" s="1"/>
  <c r="Q898" i="1" s="1"/>
  <c r="M117" i="1" l="1"/>
  <c r="Q117" i="1" s="1"/>
  <c r="L113" i="1"/>
  <c r="Q542" i="1"/>
  <c r="Q351" i="1"/>
  <c r="Q237" i="1"/>
  <c r="Q187" i="1"/>
  <c r="Q641" i="1"/>
  <c r="Q526" i="1"/>
  <c r="Q319" i="1"/>
  <c r="Q287" i="1"/>
  <c r="Q243" i="1"/>
  <c r="M385" i="1"/>
  <c r="Q385" i="1" s="1"/>
  <c r="Q387" i="1"/>
  <c r="M379" i="1"/>
  <c r="Q379" i="1" s="1"/>
  <c r="Q381" i="1"/>
  <c r="M373" i="1"/>
  <c r="Q373" i="1" s="1"/>
  <c r="Q375" i="1"/>
  <c r="Q595" i="1"/>
  <c r="Q299" i="1"/>
  <c r="Q266" i="1"/>
  <c r="M881" i="1"/>
  <c r="Q881" i="1" s="1"/>
  <c r="Q883" i="1"/>
  <c r="Q765" i="1"/>
  <c r="Q503" i="1"/>
  <c r="Q311" i="1"/>
  <c r="M863" i="1"/>
  <c r="Q863" i="1" s="1"/>
  <c r="Q865" i="1"/>
  <c r="Q645" i="1"/>
  <c r="Q483" i="1"/>
  <c r="Q886" i="1"/>
  <c r="M851" i="1"/>
  <c r="Q851" i="1" s="1"/>
  <c r="Q853" i="1"/>
  <c r="Q701" i="1"/>
  <c r="Q686" i="1"/>
  <c r="Q507" i="1"/>
  <c r="Q499" i="1"/>
  <c r="Q327" i="1"/>
  <c r="Q295" i="1"/>
  <c r="O113" i="1"/>
  <c r="Q170" i="1"/>
  <c r="M878" i="1"/>
  <c r="Q878" i="1" s="1"/>
  <c r="Q880" i="1"/>
  <c r="M860" i="1"/>
  <c r="Q860" i="1" s="1"/>
  <c r="Q862" i="1"/>
  <c r="M836" i="1"/>
  <c r="Q836" i="1" s="1"/>
  <c r="Q838" i="1"/>
  <c r="Q762" i="1"/>
  <c r="Q370" i="1"/>
  <c r="Q339" i="1"/>
  <c r="Q307" i="1"/>
  <c r="Q275" i="1"/>
  <c r="Q261" i="1"/>
  <c r="Q255" i="1"/>
  <c r="Q249" i="1"/>
  <c r="M463" i="1"/>
  <c r="Q463" i="1" s="1"/>
  <c r="Q465" i="1"/>
  <c r="M445" i="1"/>
  <c r="Q445" i="1" s="1"/>
  <c r="Q447" i="1"/>
  <c r="M421" i="1"/>
  <c r="Q421" i="1" s="1"/>
  <c r="Q423" i="1"/>
  <c r="M397" i="1"/>
  <c r="Q397" i="1" s="1"/>
  <c r="Q399" i="1"/>
  <c r="M854" i="1"/>
  <c r="Q854" i="1" s="1"/>
  <c r="Q856" i="1"/>
  <c r="Q690" i="1"/>
  <c r="Q516" i="1"/>
  <c r="Q331" i="1"/>
  <c r="Q209" i="1"/>
  <c r="Q751" i="1"/>
  <c r="Q279" i="1"/>
  <c r="M848" i="1"/>
  <c r="Q848" i="1" s="1"/>
  <c r="Q850" i="1"/>
  <c r="Q252" i="1"/>
  <c r="Q85" i="1"/>
  <c r="M857" i="1"/>
  <c r="Q857" i="1" s="1"/>
  <c r="Q859" i="1"/>
  <c r="Q531" i="1"/>
  <c r="M472" i="1"/>
  <c r="Q472" i="1" s="1"/>
  <c r="Q474" i="1"/>
  <c r="M466" i="1"/>
  <c r="Q466" i="1" s="1"/>
  <c r="Q468" i="1"/>
  <c r="M460" i="1"/>
  <c r="Q460" i="1" s="1"/>
  <c r="Q462" i="1"/>
  <c r="M454" i="1"/>
  <c r="Q454" i="1" s="1"/>
  <c r="Q456" i="1"/>
  <c r="M448" i="1"/>
  <c r="Q448" i="1" s="1"/>
  <c r="Q450" i="1"/>
  <c r="M442" i="1"/>
  <c r="Q442" i="1" s="1"/>
  <c r="Q444" i="1"/>
  <c r="M436" i="1"/>
  <c r="Q436" i="1" s="1"/>
  <c r="Q438" i="1"/>
  <c r="M430" i="1"/>
  <c r="Q430" i="1" s="1"/>
  <c r="Q432" i="1"/>
  <c r="M424" i="1"/>
  <c r="Q424" i="1" s="1"/>
  <c r="Q426" i="1"/>
  <c r="M418" i="1"/>
  <c r="Q418" i="1" s="1"/>
  <c r="Q420" i="1"/>
  <c r="M412" i="1"/>
  <c r="Q412" i="1" s="1"/>
  <c r="Q414" i="1"/>
  <c r="M406" i="1"/>
  <c r="Q406" i="1" s="1"/>
  <c r="Q408" i="1"/>
  <c r="M400" i="1"/>
  <c r="Q400" i="1" s="1"/>
  <c r="Q402" i="1"/>
  <c r="M394" i="1"/>
  <c r="Q394" i="1" s="1"/>
  <c r="Q396" i="1"/>
  <c r="M388" i="1"/>
  <c r="Q388" i="1" s="1"/>
  <c r="Q390" i="1"/>
  <c r="M382" i="1"/>
  <c r="Q382" i="1" s="1"/>
  <c r="Q384" i="1"/>
  <c r="M376" i="1"/>
  <c r="Q376" i="1" s="1"/>
  <c r="Q378" i="1"/>
  <c r="Q365" i="1"/>
  <c r="Q357" i="1"/>
  <c r="Q335" i="1"/>
  <c r="Q303" i="1"/>
  <c r="Q271" i="1"/>
  <c r="Q246" i="1"/>
  <c r="Q240" i="1"/>
  <c r="M845" i="1"/>
  <c r="Q845" i="1" s="1"/>
  <c r="Q847" i="1"/>
  <c r="M475" i="1"/>
  <c r="Q475" i="1" s="1"/>
  <c r="Q477" i="1"/>
  <c r="M469" i="1"/>
  <c r="Q469" i="1" s="1"/>
  <c r="Q471" i="1"/>
  <c r="M457" i="1"/>
  <c r="Q457" i="1" s="1"/>
  <c r="Q459" i="1"/>
  <c r="M451" i="1"/>
  <c r="Q451" i="1" s="1"/>
  <c r="Q453" i="1"/>
  <c r="M439" i="1"/>
  <c r="Q439" i="1" s="1"/>
  <c r="Q441" i="1"/>
  <c r="M433" i="1"/>
  <c r="Q433" i="1" s="1"/>
  <c r="Q435" i="1"/>
  <c r="M427" i="1"/>
  <c r="Q427" i="1" s="1"/>
  <c r="Q429" i="1"/>
  <c r="M415" i="1"/>
  <c r="Q415" i="1" s="1"/>
  <c r="Q417" i="1"/>
  <c r="M409" i="1"/>
  <c r="Q409" i="1" s="1"/>
  <c r="Q411" i="1"/>
  <c r="M403" i="1"/>
  <c r="Q403" i="1" s="1"/>
  <c r="Q405" i="1"/>
  <c r="M391" i="1"/>
  <c r="Q391" i="1" s="1"/>
  <c r="Q393" i="1"/>
  <c r="Q361" i="1"/>
  <c r="M839" i="1"/>
  <c r="Q839" i="1" s="1"/>
  <c r="Q841" i="1"/>
  <c r="Q343" i="1"/>
  <c r="Q816" i="1"/>
  <c r="Q607" i="1"/>
  <c r="Q323" i="1"/>
  <c r="Q291" i="1"/>
  <c r="Q258" i="1"/>
  <c r="Q694" i="1"/>
  <c r="Q655" i="1"/>
  <c r="Q612" i="1"/>
  <c r="Q520" i="1"/>
  <c r="M842" i="1"/>
  <c r="Q842" i="1" s="1"/>
  <c r="Q844" i="1"/>
  <c r="Q768" i="1"/>
  <c r="Q755" i="1"/>
  <c r="Q589" i="1"/>
  <c r="Q347" i="1"/>
  <c r="Q315" i="1"/>
  <c r="Q283" i="1"/>
  <c r="Q202" i="1"/>
  <c r="L884" i="1"/>
  <c r="N478" i="1"/>
  <c r="N193" i="1"/>
  <c r="O771" i="1"/>
  <c r="L478" i="1"/>
  <c r="L193" i="1"/>
  <c r="O610" i="1"/>
  <c r="O478" i="1"/>
  <c r="M193" i="1"/>
  <c r="L771" i="1"/>
  <c r="L264" i="1"/>
  <c r="N749" i="1"/>
  <c r="O884" i="1"/>
  <c r="L749" i="1"/>
  <c r="N610" i="1"/>
  <c r="P868" i="1"/>
  <c r="M610" i="1"/>
  <c r="N868" i="1"/>
  <c r="M478" i="1"/>
  <c r="L868" i="1"/>
  <c r="M884" i="1"/>
  <c r="Q884" i="1" s="1"/>
  <c r="M39" i="1"/>
  <c r="P264" i="1"/>
  <c r="P193" i="1"/>
  <c r="L39" i="1"/>
  <c r="O264" i="1"/>
  <c r="N771" i="1"/>
  <c r="P610" i="1"/>
  <c r="L610" i="1"/>
  <c r="O193" i="1"/>
  <c r="P749" i="1"/>
  <c r="M749" i="1"/>
  <c r="H38" i="1"/>
  <c r="H36" i="1" s="1"/>
  <c r="P771" i="1"/>
  <c r="O749" i="1"/>
  <c r="N264" i="1"/>
  <c r="I38" i="1"/>
  <c r="I36" i="1" s="1"/>
  <c r="L173" i="1"/>
  <c r="O868" i="1"/>
  <c r="P478" i="1"/>
  <c r="M173" i="1"/>
  <c r="Q173" i="1" s="1"/>
  <c r="M113" i="1" l="1"/>
  <c r="Q113" i="1" s="1"/>
  <c r="M868" i="1"/>
  <c r="Q868" i="1" s="1"/>
  <c r="Q749" i="1"/>
  <c r="M771" i="1"/>
  <c r="Q771" i="1" s="1"/>
  <c r="Q610" i="1"/>
  <c r="Q193" i="1"/>
  <c r="Q478" i="1"/>
  <c r="M264" i="1"/>
  <c r="Q264" i="1" s="1"/>
  <c r="P38" i="1"/>
  <c r="P36" i="1" s="1"/>
  <c r="L38" i="1"/>
  <c r="L36" i="1" s="1"/>
  <c r="Q39" i="1"/>
  <c r="O38" i="1"/>
  <c r="O36" i="1" s="1"/>
  <c r="M38" i="1" l="1"/>
  <c r="Q38" i="1" s="1"/>
  <c r="M36" i="1" l="1"/>
  <c r="Q36" i="1" l="1"/>
  <c r="M1747" i="1"/>
  <c r="Q1747" i="1" s="1"/>
  <c r="M1742" i="1"/>
  <c r="M1766" i="1"/>
  <c r="Q1766" i="1" s="1"/>
  <c r="M1761" i="1"/>
  <c r="Q1761" i="1" s="1"/>
  <c r="M1772" i="1"/>
  <c r="P1770" i="1"/>
  <c r="P1754" i="1" s="1"/>
  <c r="O1770" i="1"/>
  <c r="O1754" i="1" s="1"/>
  <c r="N1770" i="1"/>
  <c r="N1754" i="1" s="1"/>
  <c r="O1737" i="1"/>
  <c r="O1731" i="1" s="1"/>
  <c r="M1739" i="1"/>
  <c r="N1737" i="1"/>
  <c r="N1731" i="1" s="1"/>
  <c r="N1692" i="1"/>
  <c r="O1692" i="1"/>
  <c r="P1692" i="1"/>
  <c r="M1694" i="1"/>
  <c r="N1695" i="1"/>
  <c r="O1695" i="1"/>
  <c r="P1695" i="1"/>
  <c r="M1697" i="1"/>
  <c r="N1698" i="1"/>
  <c r="O1698" i="1"/>
  <c r="P1698" i="1"/>
  <c r="M1700" i="1"/>
  <c r="N1701" i="1"/>
  <c r="O1701" i="1"/>
  <c r="P1701" i="1"/>
  <c r="M1703" i="1"/>
  <c r="N1704" i="1"/>
  <c r="O1704" i="1"/>
  <c r="P1704" i="1"/>
  <c r="M1706" i="1"/>
  <c r="N1707" i="1"/>
  <c r="O1707" i="1"/>
  <c r="P1707" i="1"/>
  <c r="M1709" i="1"/>
  <c r="N1710" i="1"/>
  <c r="O1710" i="1"/>
  <c r="P1710" i="1"/>
  <c r="M1712" i="1"/>
  <c r="N1713" i="1"/>
  <c r="O1713" i="1"/>
  <c r="P1713" i="1"/>
  <c r="M1715" i="1"/>
  <c r="N1716" i="1"/>
  <c r="O1716" i="1"/>
  <c r="M1718" i="1"/>
  <c r="N1719" i="1"/>
  <c r="P1719" i="1"/>
  <c r="M1721" i="1"/>
  <c r="N1722" i="1"/>
  <c r="O1722" i="1"/>
  <c r="P1722" i="1"/>
  <c r="M1724" i="1"/>
  <c r="N1725" i="1"/>
  <c r="P1725" i="1"/>
  <c r="M1727" i="1"/>
  <c r="N1728" i="1"/>
  <c r="O1728" i="1"/>
  <c r="P1728" i="1"/>
  <c r="M1730" i="1"/>
  <c r="M1691" i="1"/>
  <c r="N1689" i="1"/>
  <c r="M1686" i="1"/>
  <c r="Q1686" i="1" s="1"/>
  <c r="M1683" i="1"/>
  <c r="Q1683" i="1" s="1"/>
  <c r="Q1678" i="1"/>
  <c r="M1669" i="1"/>
  <c r="Q1669" i="1" s="1"/>
  <c r="M1655" i="1"/>
  <c r="Q1655" i="1" s="1"/>
  <c r="M1650" i="1"/>
  <c r="Q1650" i="1" s="1"/>
  <c r="M1647" i="1"/>
  <c r="M1644" i="1"/>
  <c r="P1642" i="1"/>
  <c r="N1642" i="1"/>
  <c r="M1639" i="1"/>
  <c r="Q1639" i="1" s="1"/>
  <c r="N1636" i="1"/>
  <c r="M1638" i="1"/>
  <c r="M1632" i="1"/>
  <c r="M1627" i="1"/>
  <c r="Q1627" i="1" s="1"/>
  <c r="M1597" i="1"/>
  <c r="M1594" i="1"/>
  <c r="M1591" i="1"/>
  <c r="P1595" i="1"/>
  <c r="O1595" i="1"/>
  <c r="N1595" i="1"/>
  <c r="P1592" i="1"/>
  <c r="O1592" i="1"/>
  <c r="N1592" i="1"/>
  <c r="P1589" i="1"/>
  <c r="O1589" i="1"/>
  <c r="N1589" i="1"/>
  <c r="M1580" i="1"/>
  <c r="M1577" i="1"/>
  <c r="P1578" i="1"/>
  <c r="N1578" i="1"/>
  <c r="P1575" i="1"/>
  <c r="O1575" i="1"/>
  <c r="N1575" i="1"/>
  <c r="P1572" i="1"/>
  <c r="O1572" i="1"/>
  <c r="N1572" i="1"/>
  <c r="M1574" i="1"/>
  <c r="N1569" i="1"/>
  <c r="O1569" i="1"/>
  <c r="P1569" i="1"/>
  <c r="M1571" i="1"/>
  <c r="M1558" i="1"/>
  <c r="M1556" i="1" s="1"/>
  <c r="P1544" i="1"/>
  <c r="O1544" i="1"/>
  <c r="M1547" i="1"/>
  <c r="Q1547" i="1" s="1"/>
  <c r="M1548" i="1"/>
  <c r="Q1548" i="1" s="1"/>
  <c r="M1546" i="1"/>
  <c r="Q1546" i="1" s="1"/>
  <c r="N1625" i="1" l="1"/>
  <c r="N1645" i="1"/>
  <c r="M1740" i="1"/>
  <c r="Q1740" i="1" s="1"/>
  <c r="Q1658" i="1"/>
  <c r="Q1632" i="1"/>
  <c r="Q1742" i="1"/>
  <c r="Q1647" i="1"/>
  <c r="M1572" i="1"/>
  <c r="Q1574" i="1"/>
  <c r="M1713" i="1"/>
  <c r="Q1713" i="1" s="1"/>
  <c r="Q1715" i="1"/>
  <c r="M1692" i="1"/>
  <c r="Q1692" i="1" s="1"/>
  <c r="Q1694" i="1"/>
  <c r="M1689" i="1"/>
  <c r="Q1691" i="1"/>
  <c r="M1698" i="1"/>
  <c r="Q1698" i="1" s="1"/>
  <c r="Q1700" i="1"/>
  <c r="M1737" i="1"/>
  <c r="Q1739" i="1"/>
  <c r="M1575" i="1"/>
  <c r="Q1575" i="1" s="1"/>
  <c r="Q1577" i="1"/>
  <c r="M1642" i="1"/>
  <c r="Q1644" i="1"/>
  <c r="M1728" i="1"/>
  <c r="Q1728" i="1" s="1"/>
  <c r="Q1730" i="1"/>
  <c r="M1707" i="1"/>
  <c r="Q1707" i="1" s="1"/>
  <c r="Q1709" i="1"/>
  <c r="M1578" i="1"/>
  <c r="Q1578" i="1" s="1"/>
  <c r="Q1580" i="1"/>
  <c r="M1722" i="1"/>
  <c r="Q1722" i="1" s="1"/>
  <c r="Q1724" i="1"/>
  <c r="M1695" i="1"/>
  <c r="Q1695" i="1" s="1"/>
  <c r="Q1697" i="1"/>
  <c r="M1569" i="1"/>
  <c r="Q1569" i="1" s="1"/>
  <c r="Q1571" i="1"/>
  <c r="M1636" i="1"/>
  <c r="Q1638" i="1"/>
  <c r="M1716" i="1"/>
  <c r="Q1718" i="1"/>
  <c r="M1701" i="1"/>
  <c r="Q1701" i="1" s="1"/>
  <c r="Q1703" i="1"/>
  <c r="Q1556" i="1"/>
  <c r="Q1558" i="1"/>
  <c r="M1719" i="1"/>
  <c r="Q1721" i="1"/>
  <c r="M1589" i="1"/>
  <c r="Q1589" i="1" s="1"/>
  <c r="Q1591" i="1"/>
  <c r="M1710" i="1"/>
  <c r="Q1710" i="1" s="1"/>
  <c r="Q1712" i="1"/>
  <c r="M1592" i="1"/>
  <c r="Q1592" i="1" s="1"/>
  <c r="Q1594" i="1"/>
  <c r="M1595" i="1"/>
  <c r="Q1595" i="1" s="1"/>
  <c r="Q1597" i="1"/>
  <c r="M1725" i="1"/>
  <c r="Q1727" i="1"/>
  <c r="M1704" i="1"/>
  <c r="Q1704" i="1" s="1"/>
  <c r="Q1706" i="1"/>
  <c r="M1770" i="1"/>
  <c r="Q1770" i="1" s="1"/>
  <c r="Q1772" i="1"/>
  <c r="M1756" i="1"/>
  <c r="M1733" i="1"/>
  <c r="P1737" i="1"/>
  <c r="P1731" i="1" s="1"/>
  <c r="O1725" i="1"/>
  <c r="O1719" i="1"/>
  <c r="P1716" i="1"/>
  <c r="O1642" i="1"/>
  <c r="M1544" i="1"/>
  <c r="M1625" i="1" l="1"/>
  <c r="M1645" i="1"/>
  <c r="Q1544" i="1"/>
  <c r="M1731" i="1"/>
  <c r="Q1731" i="1" s="1"/>
  <c r="M1754" i="1"/>
  <c r="Q1754" i="1" s="1"/>
  <c r="Q1572" i="1"/>
  <c r="Q1716" i="1"/>
  <c r="Q1642" i="1"/>
  <c r="Q1756" i="1"/>
  <c r="Q1719" i="1"/>
  <c r="Q1737" i="1"/>
  <c r="Q1733" i="1"/>
  <c r="Q1725" i="1"/>
  <c r="N1586" i="1"/>
  <c r="P1586" i="1"/>
  <c r="M1588" i="1"/>
  <c r="N1601" i="1"/>
  <c r="P1601" i="1"/>
  <c r="M1603" i="1"/>
  <c r="N1607" i="1"/>
  <c r="P1607" i="1"/>
  <c r="M1609" i="1"/>
  <c r="M1622" i="1"/>
  <c r="Q1622" i="1" s="1"/>
  <c r="M1616" i="1"/>
  <c r="Q1616" i="1" s="1"/>
  <c r="M1610" i="1"/>
  <c r="Q1610" i="1" s="1"/>
  <c r="M1604" i="1"/>
  <c r="Q1604" i="1" s="1"/>
  <c r="M1598" i="1"/>
  <c r="Q1598" i="1" s="1"/>
  <c r="M1565" i="1"/>
  <c r="Q1565" i="1" s="1"/>
  <c r="M1561" i="1"/>
  <c r="Q1561" i="1" s="1"/>
  <c r="M1536" i="1"/>
  <c r="Q1536" i="1" s="1"/>
  <c r="P1528" i="1"/>
  <c r="O1528" i="1"/>
  <c r="P1525" i="1"/>
  <c r="O1525" i="1"/>
  <c r="P1522" i="1"/>
  <c r="O1522" i="1"/>
  <c r="P1519" i="1"/>
  <c r="O1519" i="1"/>
  <c r="P1516" i="1"/>
  <c r="O1516" i="1"/>
  <c r="P1513" i="1"/>
  <c r="O1513" i="1"/>
  <c r="P1510" i="1"/>
  <c r="O1510" i="1"/>
  <c r="P1507" i="1"/>
  <c r="O1507" i="1"/>
  <c r="P1504" i="1"/>
  <c r="O1504" i="1"/>
  <c r="P1501" i="1"/>
  <c r="O1501" i="1"/>
  <c r="P1498" i="1"/>
  <c r="O1498" i="1"/>
  <c r="P1495" i="1"/>
  <c r="O1495" i="1"/>
  <c r="M1503" i="1"/>
  <c r="M1506" i="1"/>
  <c r="M1509" i="1"/>
  <c r="M1512" i="1"/>
  <c r="M1515" i="1"/>
  <c r="M1518" i="1"/>
  <c r="M1521" i="1"/>
  <c r="M1524" i="1"/>
  <c r="M1527" i="1"/>
  <c r="M1530" i="1"/>
  <c r="M1500" i="1"/>
  <c r="M1497" i="1"/>
  <c r="M1471" i="1"/>
  <c r="Q1471" i="1" s="1"/>
  <c r="M1468" i="1"/>
  <c r="Q1468" i="1" s="1"/>
  <c r="M1459" i="1"/>
  <c r="Q1459" i="1" s="1"/>
  <c r="M1450" i="1"/>
  <c r="Q1450" i="1" s="1"/>
  <c r="M1447" i="1"/>
  <c r="Q1447" i="1" s="1"/>
  <c r="M1439" i="1"/>
  <c r="Q1439" i="1" s="1"/>
  <c r="Q1431" i="1"/>
  <c r="Q1423" i="1"/>
  <c r="M1415" i="1"/>
  <c r="Q1415" i="1" s="1"/>
  <c r="Q1406" i="1"/>
  <c r="Q1397" i="1"/>
  <c r="M1388" i="1"/>
  <c r="Q1388" i="1" s="1"/>
  <c r="M1379" i="1"/>
  <c r="Q1379" i="1" s="1"/>
  <c r="M1370" i="1"/>
  <c r="Q1370" i="1" s="1"/>
  <c r="M1367" i="1"/>
  <c r="Q1367" i="1" s="1"/>
  <c r="M1360" i="1"/>
  <c r="Q1487" i="1"/>
  <c r="M1494" i="1"/>
  <c r="N1492" i="1"/>
  <c r="N1358" i="1" s="1"/>
  <c r="N1250" i="1"/>
  <c r="O1250" i="1"/>
  <c r="P1250" i="1"/>
  <c r="M1252" i="1"/>
  <c r="N1253" i="1"/>
  <c r="O1253" i="1"/>
  <c r="M1255" i="1"/>
  <c r="N1256" i="1"/>
  <c r="O1256" i="1"/>
  <c r="P1256" i="1"/>
  <c r="M1258" i="1"/>
  <c r="N1259" i="1"/>
  <c r="O1259" i="1"/>
  <c r="P1259" i="1"/>
  <c r="M1261" i="1"/>
  <c r="N1262" i="1"/>
  <c r="O1262" i="1"/>
  <c r="P1262" i="1"/>
  <c r="M1264" i="1"/>
  <c r="N1265" i="1"/>
  <c r="P1265" i="1"/>
  <c r="M1267" i="1"/>
  <c r="N1268" i="1"/>
  <c r="O1268" i="1"/>
  <c r="P1268" i="1"/>
  <c r="M1270" i="1"/>
  <c r="N1271" i="1"/>
  <c r="O1271" i="1"/>
  <c r="P1271" i="1"/>
  <c r="M1273" i="1"/>
  <c r="N1274" i="1"/>
  <c r="O1274" i="1"/>
  <c r="P1274" i="1"/>
  <c r="M1276" i="1"/>
  <c r="N1277" i="1"/>
  <c r="O1277" i="1"/>
  <c r="M1279" i="1"/>
  <c r="N1280" i="1"/>
  <c r="O1280" i="1"/>
  <c r="P1280" i="1"/>
  <c r="M1282" i="1"/>
  <c r="N1283" i="1"/>
  <c r="O1283" i="1"/>
  <c r="P1283" i="1"/>
  <c r="M1285" i="1"/>
  <c r="N1286" i="1"/>
  <c r="O1286" i="1"/>
  <c r="P1286" i="1"/>
  <c r="M1288" i="1"/>
  <c r="N1289" i="1"/>
  <c r="P1289" i="1"/>
  <c r="M1291" i="1"/>
  <c r="N1292" i="1"/>
  <c r="O1292" i="1"/>
  <c r="P1292" i="1"/>
  <c r="M1294" i="1"/>
  <c r="N1295" i="1"/>
  <c r="O1295" i="1"/>
  <c r="P1295" i="1"/>
  <c r="M1297" i="1"/>
  <c r="N1298" i="1"/>
  <c r="O1298" i="1"/>
  <c r="P1298" i="1"/>
  <c r="M1300" i="1"/>
  <c r="N1301" i="1"/>
  <c r="O1301" i="1"/>
  <c r="M1303" i="1"/>
  <c r="N1304" i="1"/>
  <c r="O1304" i="1"/>
  <c r="P1304" i="1"/>
  <c r="M1306" i="1"/>
  <c r="N1307" i="1"/>
  <c r="O1307" i="1"/>
  <c r="P1307" i="1"/>
  <c r="M1309" i="1"/>
  <c r="N1310" i="1"/>
  <c r="O1310" i="1"/>
  <c r="P1310" i="1"/>
  <c r="M1312" i="1"/>
  <c r="N1313" i="1"/>
  <c r="P1313" i="1"/>
  <c r="M1315" i="1"/>
  <c r="N1316" i="1"/>
  <c r="O1316" i="1"/>
  <c r="P1316" i="1"/>
  <c r="M1318" i="1"/>
  <c r="N1319" i="1"/>
  <c r="O1319" i="1"/>
  <c r="P1319" i="1"/>
  <c r="M1321" i="1"/>
  <c r="N1322" i="1"/>
  <c r="O1322" i="1"/>
  <c r="P1322" i="1"/>
  <c r="M1324" i="1"/>
  <c r="N1325" i="1"/>
  <c r="O1325" i="1"/>
  <c r="M1327" i="1"/>
  <c r="N1328" i="1"/>
  <c r="O1328" i="1"/>
  <c r="P1328" i="1"/>
  <c r="M1330" i="1"/>
  <c r="N1331" i="1"/>
  <c r="O1331" i="1"/>
  <c r="P1331" i="1"/>
  <c r="M1333" i="1"/>
  <c r="N1334" i="1"/>
  <c r="O1334" i="1"/>
  <c r="P1334" i="1"/>
  <c r="M1336" i="1"/>
  <c r="N1337" i="1"/>
  <c r="P1337" i="1"/>
  <c r="M1339" i="1"/>
  <c r="N1340" i="1"/>
  <c r="O1340" i="1"/>
  <c r="P1340" i="1"/>
  <c r="M1342" i="1"/>
  <c r="N1343" i="1"/>
  <c r="O1343" i="1"/>
  <c r="P1343" i="1"/>
  <c r="M1345" i="1"/>
  <c r="N1346" i="1"/>
  <c r="O1346" i="1"/>
  <c r="P1346" i="1"/>
  <c r="M1348" i="1"/>
  <c r="N1349" i="1"/>
  <c r="O1349" i="1"/>
  <c r="M1351" i="1"/>
  <c r="N1352" i="1"/>
  <c r="O1352" i="1"/>
  <c r="P1352" i="1"/>
  <c r="M1354" i="1"/>
  <c r="N1355" i="1"/>
  <c r="O1355" i="1"/>
  <c r="P1355" i="1"/>
  <c r="M1357" i="1"/>
  <c r="N1247" i="1"/>
  <c r="O1247" i="1"/>
  <c r="P1247" i="1"/>
  <c r="M1249" i="1"/>
  <c r="M1244" i="1"/>
  <c r="Q1244" i="1" s="1"/>
  <c r="M1240" i="1"/>
  <c r="Q1240" i="1" s="1"/>
  <c r="M1237" i="1"/>
  <c r="Q1237" i="1" s="1"/>
  <c r="M1234" i="1"/>
  <c r="Q1234" i="1" s="1"/>
  <c r="M1232" i="1"/>
  <c r="Q1232" i="1" s="1"/>
  <c r="M1228" i="1"/>
  <c r="Q1228" i="1" s="1"/>
  <c r="M1225" i="1"/>
  <c r="Q1225" i="1" s="1"/>
  <c r="M1222" i="1"/>
  <c r="Q1222" i="1" s="1"/>
  <c r="M1218" i="1"/>
  <c r="Q1218" i="1" s="1"/>
  <c r="M1215" i="1"/>
  <c r="Q1215" i="1" s="1"/>
  <c r="M1212" i="1"/>
  <c r="Q1212" i="1" s="1"/>
  <c r="M1209" i="1"/>
  <c r="Q1209" i="1" s="1"/>
  <c r="M1206" i="1"/>
  <c r="Q1206" i="1" s="1"/>
  <c r="M1203" i="1"/>
  <c r="Q1203" i="1" s="1"/>
  <c r="M1200" i="1"/>
  <c r="Q1200" i="1" s="1"/>
  <c r="M1196" i="1"/>
  <c r="Q1196" i="1" s="1"/>
  <c r="M1192" i="1"/>
  <c r="Q1192" i="1" s="1"/>
  <c r="M1188" i="1"/>
  <c r="Q1188" i="1" s="1"/>
  <c r="M1185" i="1"/>
  <c r="Q1185" i="1" s="1"/>
  <c r="M1181" i="1"/>
  <c r="Q1181" i="1" s="1"/>
  <c r="M1178" i="1"/>
  <c r="Q1178" i="1" s="1"/>
  <c r="M1175" i="1"/>
  <c r="Q1175" i="1" s="1"/>
  <c r="M1172" i="1"/>
  <c r="Q1172" i="1" s="1"/>
  <c r="M1169" i="1"/>
  <c r="Q1169" i="1" s="1"/>
  <c r="M1166" i="1"/>
  <c r="Q1166" i="1" s="1"/>
  <c r="M1163" i="1"/>
  <c r="Q1163" i="1" s="1"/>
  <c r="M1160" i="1"/>
  <c r="Q1160" i="1" s="1"/>
  <c r="M1157" i="1"/>
  <c r="Q1157" i="1" s="1"/>
  <c r="M1153" i="1"/>
  <c r="Q1153" i="1" s="1"/>
  <c r="M1150" i="1"/>
  <c r="Q1150" i="1" s="1"/>
  <c r="M1146" i="1"/>
  <c r="Q1146" i="1" s="1"/>
  <c r="M1143" i="1"/>
  <c r="Q1143" i="1" s="1"/>
  <c r="M1140" i="1"/>
  <c r="Q1140" i="1" s="1"/>
  <c r="M1137" i="1"/>
  <c r="Q1137" i="1" s="1"/>
  <c r="M1134" i="1"/>
  <c r="N1132" i="1" l="1"/>
  <c r="P1531" i="1"/>
  <c r="N1531" i="1"/>
  <c r="Q1134" i="1"/>
  <c r="Q1360" i="1"/>
  <c r="M1322" i="1"/>
  <c r="Q1322" i="1" s="1"/>
  <c r="Q1324" i="1"/>
  <c r="M1271" i="1"/>
  <c r="Q1271" i="1" s="1"/>
  <c r="Q1273" i="1"/>
  <c r="M1528" i="1"/>
  <c r="Q1528" i="1" s="1"/>
  <c r="Q1530" i="1"/>
  <c r="M1504" i="1"/>
  <c r="Q1504" i="1" s="1"/>
  <c r="Q1506" i="1"/>
  <c r="M1328" i="1"/>
  <c r="Q1328" i="1" s="1"/>
  <c r="Q1330" i="1"/>
  <c r="M1277" i="1"/>
  <c r="Q1279" i="1"/>
  <c r="M1346" i="1"/>
  <c r="Q1346" i="1" s="1"/>
  <c r="Q1348" i="1"/>
  <c r="M1289" i="1"/>
  <c r="Q1291" i="1"/>
  <c r="M1250" i="1"/>
  <c r="Q1250" i="1" s="1"/>
  <c r="Q1252" i="1"/>
  <c r="M1513" i="1"/>
  <c r="Q1513" i="1" s="1"/>
  <c r="Q1515" i="1"/>
  <c r="M1601" i="1"/>
  <c r="Q1603" i="1"/>
  <c r="M1352" i="1"/>
  <c r="Q1352" i="1" s="1"/>
  <c r="Q1354" i="1"/>
  <c r="M1307" i="1"/>
  <c r="Q1307" i="1" s="1"/>
  <c r="Q1309" i="1"/>
  <c r="M1262" i="1"/>
  <c r="Q1262" i="1" s="1"/>
  <c r="Q1264" i="1"/>
  <c r="M1256" i="1"/>
  <c r="Q1256" i="1" s="1"/>
  <c r="Q1258" i="1"/>
  <c r="M1325" i="1"/>
  <c r="Q1327" i="1"/>
  <c r="M1286" i="1"/>
  <c r="Q1286" i="1" s="1"/>
  <c r="Q1288" i="1"/>
  <c r="M1280" i="1"/>
  <c r="Q1280" i="1" s="1"/>
  <c r="Q1282" i="1"/>
  <c r="M1343" i="1"/>
  <c r="Q1343" i="1" s="1"/>
  <c r="Q1345" i="1"/>
  <c r="M1337" i="1"/>
  <c r="Q1339" i="1"/>
  <c r="M1298" i="1"/>
  <c r="Q1298" i="1" s="1"/>
  <c r="Q1300" i="1"/>
  <c r="M1292" i="1"/>
  <c r="Q1292" i="1" s="1"/>
  <c r="Q1294" i="1"/>
  <c r="M1495" i="1"/>
  <c r="Q1495" i="1" s="1"/>
  <c r="Q1497" i="1"/>
  <c r="M1519" i="1"/>
  <c r="Q1519" i="1" s="1"/>
  <c r="Q1521" i="1"/>
  <c r="M1507" i="1"/>
  <c r="Q1507" i="1" s="1"/>
  <c r="Q1509" i="1"/>
  <c r="M1607" i="1"/>
  <c r="Q1609" i="1"/>
  <c r="M1586" i="1"/>
  <c r="Q1588" i="1"/>
  <c r="M1355" i="1"/>
  <c r="Q1355" i="1" s="1"/>
  <c r="Q1357" i="1"/>
  <c r="M1349" i="1"/>
  <c r="Q1351" i="1"/>
  <c r="M1310" i="1"/>
  <c r="Q1310" i="1" s="1"/>
  <c r="Q1312" i="1"/>
  <c r="M1304" i="1"/>
  <c r="Q1304" i="1" s="1"/>
  <c r="Q1306" i="1"/>
  <c r="M1259" i="1"/>
  <c r="Q1259" i="1" s="1"/>
  <c r="Q1261" i="1"/>
  <c r="M1253" i="1"/>
  <c r="Q1255" i="1"/>
  <c r="M1498" i="1"/>
  <c r="Q1498" i="1" s="1"/>
  <c r="Q1500" i="1"/>
  <c r="M1316" i="1"/>
  <c r="Q1316" i="1" s="1"/>
  <c r="Q1318" i="1"/>
  <c r="M1265" i="1"/>
  <c r="Q1267" i="1"/>
  <c r="M1334" i="1"/>
  <c r="Q1334" i="1" s="1"/>
  <c r="Q1336" i="1"/>
  <c r="M1283" i="1"/>
  <c r="Q1283" i="1" s="1"/>
  <c r="Q1285" i="1"/>
  <c r="M1295" i="1"/>
  <c r="Q1295" i="1" s="1"/>
  <c r="Q1297" i="1"/>
  <c r="M1525" i="1"/>
  <c r="Q1525" i="1" s="1"/>
  <c r="Q1527" i="1"/>
  <c r="M1301" i="1"/>
  <c r="Q1303" i="1"/>
  <c r="M1319" i="1"/>
  <c r="Q1319" i="1" s="1"/>
  <c r="Q1321" i="1"/>
  <c r="M1313" i="1"/>
  <c r="Q1315" i="1"/>
  <c r="M1274" i="1"/>
  <c r="Q1274" i="1" s="1"/>
  <c r="Q1276" i="1"/>
  <c r="M1268" i="1"/>
  <c r="Q1268" i="1" s="1"/>
  <c r="Q1270" i="1"/>
  <c r="M1522" i="1"/>
  <c r="Q1522" i="1" s="1"/>
  <c r="Q1524" i="1"/>
  <c r="M1510" i="1"/>
  <c r="Q1510" i="1" s="1"/>
  <c r="Q1512" i="1"/>
  <c r="M1492" i="1"/>
  <c r="Q1494" i="1"/>
  <c r="M1516" i="1"/>
  <c r="Q1516" i="1" s="1"/>
  <c r="Q1518" i="1"/>
  <c r="M1340" i="1"/>
  <c r="Q1340" i="1" s="1"/>
  <c r="Q1342" i="1"/>
  <c r="M1501" i="1"/>
  <c r="Q1501" i="1" s="1"/>
  <c r="Q1503" i="1"/>
  <c r="M1247" i="1"/>
  <c r="Q1247" i="1" s="1"/>
  <c r="Q1249" i="1"/>
  <c r="M1331" i="1"/>
  <c r="Q1331" i="1" s="1"/>
  <c r="Q1333" i="1"/>
  <c r="M1533" i="1"/>
  <c r="M1549" i="1"/>
  <c r="Q1549" i="1" s="1"/>
  <c r="O1607" i="1"/>
  <c r="M1540" i="1"/>
  <c r="Q1540" i="1" s="1"/>
  <c r="O1601" i="1"/>
  <c r="O1337" i="1"/>
  <c r="O1313" i="1"/>
  <c r="O1289" i="1"/>
  <c r="O1265" i="1"/>
  <c r="P1349" i="1"/>
  <c r="P1325" i="1"/>
  <c r="P1301" i="1"/>
  <c r="P1277" i="1"/>
  <c r="P1253" i="1"/>
  <c r="I1025" i="1"/>
  <c r="H1025" i="1"/>
  <c r="O1111" i="1"/>
  <c r="P1111" i="1"/>
  <c r="M1113" i="1"/>
  <c r="P1114" i="1"/>
  <c r="M1116" i="1"/>
  <c r="O1117" i="1"/>
  <c r="P1117" i="1"/>
  <c r="M1119" i="1"/>
  <c r="P1120" i="1"/>
  <c r="M1122" i="1"/>
  <c r="O1123" i="1"/>
  <c r="P1123" i="1"/>
  <c r="M1125" i="1"/>
  <c r="P1126" i="1"/>
  <c r="M1128" i="1"/>
  <c r="O1129" i="1"/>
  <c r="P1129" i="1"/>
  <c r="M1131" i="1"/>
  <c r="O1108" i="1"/>
  <c r="P1108" i="1"/>
  <c r="M1110" i="1"/>
  <c r="P1105" i="1"/>
  <c r="O1105" i="1"/>
  <c r="M1107" i="1"/>
  <c r="M1042" i="1"/>
  <c r="Q1042" i="1" s="1"/>
  <c r="M1038" i="1"/>
  <c r="Q1038" i="1" s="1"/>
  <c r="M1027" i="1"/>
  <c r="M1024" i="1"/>
  <c r="P959" i="1"/>
  <c r="O959" i="1"/>
  <c r="M961" i="1"/>
  <c r="Q961" i="1" s="1"/>
  <c r="M958" i="1"/>
  <c r="Q958" i="1" s="1"/>
  <c r="P956" i="1"/>
  <c r="O956" i="1"/>
  <c r="P932" i="1"/>
  <c r="O932" i="1"/>
  <c r="M934" i="1"/>
  <c r="M926" i="1"/>
  <c r="O924" i="1"/>
  <c r="M919" i="1"/>
  <c r="M917" i="1" s="1"/>
  <c r="P917" i="1"/>
  <c r="O917" i="1"/>
  <c r="P914" i="1"/>
  <c r="O914" i="1"/>
  <c r="M908" i="1"/>
  <c r="P906" i="1"/>
  <c r="O906" i="1"/>
  <c r="M1008" i="1"/>
  <c r="P1006" i="1"/>
  <c r="P970" i="1" s="1"/>
  <c r="Q988" i="1"/>
  <c r="I970" i="1"/>
  <c r="H970" i="1"/>
  <c r="O1132" i="1" l="1"/>
  <c r="O1531" i="1"/>
  <c r="P1132" i="1"/>
  <c r="M1132" i="1"/>
  <c r="O904" i="1"/>
  <c r="M1358" i="1"/>
  <c r="H903" i="1"/>
  <c r="M1531" i="1"/>
  <c r="I903" i="1"/>
  <c r="P904" i="1"/>
  <c r="Q926" i="1"/>
  <c r="M924" i="1"/>
  <c r="Q917" i="1"/>
  <c r="P1025" i="1"/>
  <c r="Q908" i="1"/>
  <c r="M906" i="1"/>
  <c r="Q906" i="1" s="1"/>
  <c r="Q934" i="1"/>
  <c r="M932" i="1"/>
  <c r="Q1024" i="1"/>
  <c r="M1022" i="1"/>
  <c r="Q1533" i="1"/>
  <c r="Q1027" i="1"/>
  <c r="Q1313" i="1"/>
  <c r="Q1586" i="1"/>
  <c r="Q1601" i="1"/>
  <c r="M1129" i="1"/>
  <c r="Q1129" i="1" s="1"/>
  <c r="Q1131" i="1"/>
  <c r="M1111" i="1"/>
  <c r="Q1111" i="1" s="1"/>
  <c r="Q1113" i="1"/>
  <c r="Q919" i="1"/>
  <c r="M1105" i="1"/>
  <c r="Q1105" i="1" s="1"/>
  <c r="Q1107" i="1"/>
  <c r="M1126" i="1"/>
  <c r="Q1128" i="1"/>
  <c r="M1108" i="1"/>
  <c r="Q1108" i="1" s="1"/>
  <c r="Q1110" i="1"/>
  <c r="M1123" i="1"/>
  <c r="Q1123" i="1" s="1"/>
  <c r="Q1125" i="1"/>
  <c r="M1114" i="1"/>
  <c r="Q1116" i="1"/>
  <c r="Q1265" i="1"/>
  <c r="Q1485" i="1"/>
  <c r="Q1337" i="1"/>
  <c r="Q1325" i="1"/>
  <c r="Q1289" i="1"/>
  <c r="M1117" i="1"/>
  <c r="Q1117" i="1" s="1"/>
  <c r="Q1119" i="1"/>
  <c r="Q1607" i="1"/>
  <c r="Q1277" i="1"/>
  <c r="Q1301" i="1"/>
  <c r="M1120" i="1"/>
  <c r="Q1120" i="1" s="1"/>
  <c r="Q1122" i="1"/>
  <c r="M1006" i="1"/>
  <c r="Q1006" i="1" s="1"/>
  <c r="Q1008" i="1"/>
  <c r="Q1253" i="1"/>
  <c r="Q1349" i="1"/>
  <c r="O1126" i="1"/>
  <c r="O1114" i="1"/>
  <c r="O1025" i="1" l="1"/>
  <c r="Q1531" i="1"/>
  <c r="Q1132" i="1"/>
  <c r="Q1114" i="1"/>
  <c r="Q1126" i="1"/>
  <c r="N970" i="1"/>
  <c r="M1097" i="1"/>
  <c r="Q1097" i="1" s="1"/>
  <c r="M1093" i="1"/>
  <c r="Q1093" i="1" s="1"/>
  <c r="M1090" i="1"/>
  <c r="Q1090" i="1" s="1"/>
  <c r="M1086" i="1" l="1"/>
  <c r="Q1086" i="1" s="1"/>
  <c r="M1082" i="1"/>
  <c r="Q1082" i="1" s="1"/>
  <c r="M1074" i="1"/>
  <c r="Q1074" i="1" s="1"/>
  <c r="M1068" i="1"/>
  <c r="Q1068" i="1" s="1"/>
  <c r="M1054" i="1"/>
  <c r="Q1054" i="1" s="1"/>
  <c r="M1046" i="1"/>
  <c r="Q1046" i="1" s="1"/>
  <c r="N1025" i="1"/>
  <c r="N1009" i="1"/>
  <c r="M1030" i="1" l="1"/>
  <c r="M1019" i="1"/>
  <c r="Q1019" i="1" s="1"/>
  <c r="M1015" i="1"/>
  <c r="Q1015" i="1" s="1"/>
  <c r="Q1030" i="1" l="1"/>
  <c r="M1011" i="1"/>
  <c r="M1009" i="1" s="1"/>
  <c r="M916" i="1"/>
  <c r="Q916" i="1" l="1"/>
  <c r="M914" i="1"/>
  <c r="Q1011" i="1"/>
  <c r="P1022" i="1"/>
  <c r="P1009" i="1" s="1"/>
  <c r="M1003" i="1"/>
  <c r="Q1003" i="1" s="1"/>
  <c r="M995" i="1"/>
  <c r="Q995" i="1" s="1"/>
  <c r="M992" i="1"/>
  <c r="Q992" i="1" s="1"/>
  <c r="Q982" i="1"/>
  <c r="M979" i="1"/>
  <c r="Q979" i="1" s="1"/>
  <c r="M975" i="1"/>
  <c r="Q975" i="1" s="1"/>
  <c r="M962" i="1"/>
  <c r="Q962" i="1" s="1"/>
  <c r="M959" i="1"/>
  <c r="Q959" i="1" s="1"/>
  <c r="N956" i="1"/>
  <c r="N904" i="1" s="1"/>
  <c r="N903" i="1" s="1"/>
  <c r="N35" i="1" s="1"/>
  <c r="M956" i="1"/>
  <c r="M952" i="1"/>
  <c r="Q952" i="1" s="1"/>
  <c r="M947" i="1"/>
  <c r="Q947" i="1" s="1"/>
  <c r="M941" i="1"/>
  <c r="Q941" i="1" s="1"/>
  <c r="M935" i="1"/>
  <c r="Q935" i="1" s="1"/>
  <c r="Q932" i="1"/>
  <c r="Q927" i="1"/>
  <c r="Q924" i="1"/>
  <c r="M920" i="1"/>
  <c r="Q920" i="1" s="1"/>
  <c r="Q914" i="1" l="1"/>
  <c r="M904" i="1"/>
  <c r="Q956" i="1"/>
  <c r="M972" i="1"/>
  <c r="P1689" i="1"/>
  <c r="P1645" i="1" s="1"/>
  <c r="O1689" i="1"/>
  <c r="O1645" i="1" s="1"/>
  <c r="P1636" i="1"/>
  <c r="P1625" i="1" s="1"/>
  <c r="O1636" i="1"/>
  <c r="O1625" i="1" s="1"/>
  <c r="P1492" i="1"/>
  <c r="P1358" i="1" s="1"/>
  <c r="O1492" i="1"/>
  <c r="O1358" i="1" s="1"/>
  <c r="O1022" i="1"/>
  <c r="O1009" i="1" s="1"/>
  <c r="Q909" i="1"/>
  <c r="O903" i="1" l="1"/>
  <c r="O35" i="1" s="1"/>
  <c r="Q1009" i="1"/>
  <c r="Q1645" i="1"/>
  <c r="Q904" i="1"/>
  <c r="Q1358" i="1"/>
  <c r="Q1625" i="1"/>
  <c r="P903" i="1"/>
  <c r="P35" i="1" s="1"/>
  <c r="Q972" i="1"/>
  <c r="Q1689" i="1"/>
  <c r="Q1636" i="1"/>
  <c r="Q1022" i="1"/>
  <c r="Q1492" i="1"/>
  <c r="M1062" i="1" l="1"/>
  <c r="Q1062" i="1" s="1"/>
  <c r="M999" i="1" l="1"/>
  <c r="M970" i="1" s="1"/>
  <c r="M1034" i="1"/>
  <c r="Q970" i="1" l="1"/>
  <c r="Q1034" i="1"/>
  <c r="M1025" i="1"/>
  <c r="M903" i="1" s="1"/>
  <c r="Q999" i="1"/>
  <c r="L35" i="1"/>
  <c r="Q903" i="1" l="1"/>
  <c r="Q35" i="1" s="1"/>
  <c r="M35" i="1"/>
  <c r="Q1025" i="1"/>
  <c r="F35" i="1" l="1"/>
  <c r="H35" i="1" l="1"/>
  <c r="I35" i="1"/>
</calcChain>
</file>

<file path=xl/sharedStrings.xml><?xml version="1.0" encoding="utf-8"?>
<sst xmlns="http://schemas.openxmlformats.org/spreadsheetml/2006/main" count="9709" uniqueCount="369">
  <si>
    <t>21</t>
  </si>
  <si>
    <t>ул. Советская</t>
  </si>
  <si>
    <t>с. Яр-Сале</t>
  </si>
  <si>
    <t>Ямальский район</t>
  </si>
  <si>
    <t>05</t>
  </si>
  <si>
    <t>Х</t>
  </si>
  <si>
    <t>11</t>
  </si>
  <si>
    <t>ул. Мира</t>
  </si>
  <si>
    <t>03</t>
  </si>
  <si>
    <t>08</t>
  </si>
  <si>
    <t>Шурышкарский район</t>
  </si>
  <si>
    <t>Тазовский район</t>
  </si>
  <si>
    <t>01</t>
  </si>
  <si>
    <t>04</t>
  </si>
  <si>
    <t>ул. Строителей</t>
  </si>
  <si>
    <t>пос. Ханымей</t>
  </si>
  <si>
    <t>Пуровский район</t>
  </si>
  <si>
    <t>10</t>
  </si>
  <si>
    <t>пос. Пуровск</t>
  </si>
  <si>
    <t>г. Тарко-Сале</t>
  </si>
  <si>
    <t>02</t>
  </si>
  <si>
    <t>Приуральский район</t>
  </si>
  <si>
    <t>ул. Гагарина</t>
  </si>
  <si>
    <t>ул. Дзержинского</t>
  </si>
  <si>
    <t>Надымский район</t>
  </si>
  <si>
    <t>20</t>
  </si>
  <si>
    <t>ул. Ленина</t>
  </si>
  <si>
    <t>ул. Звездная</t>
  </si>
  <si>
    <t>ул. Зверева</t>
  </si>
  <si>
    <t>ул. Геологоразведчиков</t>
  </si>
  <si>
    <t>пр. Ленинградский</t>
  </si>
  <si>
    <t>2/2</t>
  </si>
  <si>
    <t>г. Ноябрьск</t>
  </si>
  <si>
    <t>ул. Энтузиастов</t>
  </si>
  <si>
    <t>ул. Привокзальная</t>
  </si>
  <si>
    <t>пр. Мира</t>
  </si>
  <si>
    <t>ул. 8 Марта</t>
  </si>
  <si>
    <t>06</t>
  </si>
  <si>
    <t>5 корп. 2</t>
  </si>
  <si>
    <t>г. Новый Уренгой</t>
  </si>
  <si>
    <t>2 корп. 2</t>
  </si>
  <si>
    <t>1 корп. 4</t>
  </si>
  <si>
    <t>1 корп. 2</t>
  </si>
  <si>
    <t>5 корп. 7</t>
  </si>
  <si>
    <t>2 корп. 6</t>
  </si>
  <si>
    <t>г. Муравленко</t>
  </si>
  <si>
    <t xml:space="preserve">ул. Ленина </t>
  </si>
  <si>
    <t xml:space="preserve">ул. Дружбы Народов </t>
  </si>
  <si>
    <t xml:space="preserve">ул. Полярная </t>
  </si>
  <si>
    <t>г. Лабытнанги</t>
  </si>
  <si>
    <t>ул. Имени Василия Подшибякина</t>
  </si>
  <si>
    <t>г. Салехард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</si>
  <si>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</si>
  <si>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</si>
  <si>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</si>
  <si>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</si>
  <si>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</si>
  <si>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</si>
  <si>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</si>
  <si>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</si>
  <si>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</si>
  <si>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Ямало-Ненецкого автономного округа</t>
  </si>
  <si>
    <t>средства иных источников финансирования работ</t>
  </si>
  <si>
    <t>г. Губкинский</t>
  </si>
  <si>
    <t>пос. Пурпе</t>
  </si>
  <si>
    <t xml:space="preserve">ул. Комсомольская 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</si>
  <si>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</si>
  <si>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</si>
  <si>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</si>
  <si>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09</t>
  </si>
  <si>
    <t>ул. Транспортная</t>
  </si>
  <si>
    <t>ул. Высоцкого</t>
  </si>
  <si>
    <t>17/1</t>
  </si>
  <si>
    <t xml:space="preserve">постановлением Правительства </t>
  </si>
  <si>
    <t xml:space="preserve">Ямало-Ненецкого автономного округа </t>
  </si>
  <si>
    <t>2 корп. 1</t>
  </si>
  <si>
    <t>5 корп. 3</t>
  </si>
  <si>
    <t>5 корп. 5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</si>
  <si>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</si>
  <si>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ул. Ямальская</t>
  </si>
  <si>
    <t>ул. Кедровая</t>
  </si>
  <si>
    <t>ул. Заводская</t>
  </si>
  <si>
    <t>ул. Почтовая</t>
  </si>
  <si>
    <t>ул. Леонида Гиршгорна</t>
  </si>
  <si>
    <t>ул. Муравленко</t>
  </si>
  <si>
    <t>постановлением Правительства</t>
  </si>
  <si>
    <t>(в редакции постановления Правительства</t>
  </si>
  <si>
    <t>ул. Губкина</t>
  </si>
  <si>
    <t>ул. Республики</t>
  </si>
  <si>
    <t>ул. 70 лет Октября</t>
  </si>
  <si>
    <t>ул. Юбилейная</t>
  </si>
  <si>
    <t>ул. 27 Съезда КПСС</t>
  </si>
  <si>
    <t>ул. Железнодорожная</t>
  </si>
  <si>
    <t>ул. 50 лет Победы</t>
  </si>
  <si>
    <t>ул. Труда</t>
  </si>
  <si>
    <t>ул. Заполярная</t>
  </si>
  <si>
    <t>ул. Победы</t>
  </si>
  <si>
    <t>Ассигнования, не распределенные муниципальным образованием</t>
  </si>
  <si>
    <t xml:space="preserve">УТВЕРЖДЁН </t>
  </si>
  <si>
    <t>Наименование муниципального образования (городской округ, муниципальный район)</t>
  </si>
  <si>
    <t>Количество зарегистрированных жителей (чел.)</t>
  </si>
  <si>
    <t>многоквартирный дом (№, корп.)</t>
  </si>
  <si>
    <t>Всего 2017 год</t>
  </si>
  <si>
    <t>Ассигнования, распределенные в ходе исполнения окружного бюджета 2017 год</t>
  </si>
  <si>
    <t>Итого по муниципальным образованиям ЯНАО 2017 год</t>
  </si>
  <si>
    <t>Итого: муниципальное образование город Салехард 2017 год</t>
  </si>
  <si>
    <t>ул. Броднева</t>
  </si>
  <si>
    <t>13А</t>
  </si>
  <si>
    <t>ул. Зои Космодемьянской</t>
  </si>
  <si>
    <t>ул. Обская</t>
  </si>
  <si>
    <t>41А</t>
  </si>
  <si>
    <t>ул. Чубынина</t>
  </si>
  <si>
    <t>Итого: муниципальное образование город Губкинский 2017 год</t>
  </si>
  <si>
    <t>Итого: муниципальное образование город Лабытнанги 2017 год</t>
  </si>
  <si>
    <t>24А</t>
  </si>
  <si>
    <t>ул. Восточная</t>
  </si>
  <si>
    <t>Итого: муниципальное образование город Муравленко 2017 год</t>
  </si>
  <si>
    <t>ул. Дружбы Народов</t>
  </si>
  <si>
    <t>Итого: муниципальное образование город Новый Уренгой 2017 год</t>
  </si>
  <si>
    <t>2 корп. 2Б</t>
  </si>
  <si>
    <t>4 корп. 5</t>
  </si>
  <si>
    <t>4 корп. 6</t>
  </si>
  <si>
    <t>6 корп. 8</t>
  </si>
  <si>
    <t>1 корп. 5</t>
  </si>
  <si>
    <t>1 корп. 3</t>
  </si>
  <si>
    <t>1 корп. 6</t>
  </si>
  <si>
    <t>1 корп. 7</t>
  </si>
  <si>
    <t>3 корп. 1</t>
  </si>
  <si>
    <t>3 корп. 2</t>
  </si>
  <si>
    <t>4 корп. 1</t>
  </si>
  <si>
    <t>4 корп. 2</t>
  </si>
  <si>
    <t>4 корп. 3</t>
  </si>
  <si>
    <t>ул. 26 Съезда КПСС</t>
  </si>
  <si>
    <t>ул. Набережная</t>
  </si>
  <si>
    <t>47А</t>
  </si>
  <si>
    <t>ул. Сибирская</t>
  </si>
  <si>
    <t>Итого: муниципальное образование город Ноябрьск 2017 год</t>
  </si>
  <si>
    <t>6А</t>
  </si>
  <si>
    <t>16А</t>
  </si>
  <si>
    <t>5А</t>
  </si>
  <si>
    <t>5Б</t>
  </si>
  <si>
    <t>20А</t>
  </si>
  <si>
    <t>20Б</t>
  </si>
  <si>
    <t>ул. Интернационалистов</t>
  </si>
  <si>
    <t>6Б</t>
  </si>
  <si>
    <t>6В</t>
  </si>
  <si>
    <t>ул. Киевская</t>
  </si>
  <si>
    <t>10А</t>
  </si>
  <si>
    <t>7А</t>
  </si>
  <si>
    <t>ул. Космонавтов</t>
  </si>
  <si>
    <t>Итого: муниципальное образование Надымский район 2017 год</t>
  </si>
  <si>
    <t>г. Надым</t>
  </si>
  <si>
    <t>3/2</t>
  </si>
  <si>
    <t xml:space="preserve">ул. Зверева </t>
  </si>
  <si>
    <t>Набережная им. Оруджева С.А.</t>
  </si>
  <si>
    <t>1/1</t>
  </si>
  <si>
    <t>ул. Комсомольская</t>
  </si>
  <si>
    <t>пос. Лесной</t>
  </si>
  <si>
    <t>ул. Полярная</t>
  </si>
  <si>
    <t xml:space="preserve">ул. Ямальская </t>
  </si>
  <si>
    <t>пос. Ягельный</t>
  </si>
  <si>
    <t>Итого: муниципальное образование Приуральский район 2017 год</t>
  </si>
  <si>
    <t>кв. Северный</t>
  </si>
  <si>
    <t>Итого: муниципальное образование Пуровский район 2017 год</t>
  </si>
  <si>
    <t>пер. Молодежный</t>
  </si>
  <si>
    <t>ул. Молодежная</t>
  </si>
  <si>
    <t>22А</t>
  </si>
  <si>
    <t>2А</t>
  </si>
  <si>
    <t>4Б</t>
  </si>
  <si>
    <t xml:space="preserve">кв. Школьный </t>
  </si>
  <si>
    <t>Итого: муниципальное образование Тазовский район 2017 год</t>
  </si>
  <si>
    <t>пос. Тазовский</t>
  </si>
  <si>
    <t xml:space="preserve">ул. Пушкина </t>
  </si>
  <si>
    <t>Итого: муниципальное образование Шурышкарский район 2017 год</t>
  </si>
  <si>
    <t>с. Мужи</t>
  </si>
  <si>
    <t>ул. Уральская</t>
  </si>
  <si>
    <t>28Б</t>
  </si>
  <si>
    <t>5 корп. 1</t>
  </si>
  <si>
    <t>Итого: муниципальное образование Ямальский район 2017 год</t>
  </si>
  <si>
    <t>ул. Кугаевского Николая Дмитриевича</t>
  </si>
  <si>
    <t>3А</t>
  </si>
  <si>
    <t>Итого по муниципальным образованиям ЯНАО 2018 год</t>
  </si>
  <si>
    <t>Итого: муниципальное образование город Салехард 2018 год</t>
  </si>
  <si>
    <t>ул. Б. Кнунянца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</si>
  <si>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</si>
  <si>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</si>
  <si>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фасада</t>
  </si>
  <si>
    <t>ремонт внутридомовых инженерных систем водоснабжения</t>
  </si>
  <si>
    <t>ремонт внутридомовых инженерных систем электроснабжения</t>
  </si>
  <si>
    <t>услуги по строительному контролю</t>
  </si>
  <si>
    <t>ул. Глазкова</t>
  </si>
  <si>
    <t>ремонт крыши</t>
  </si>
  <si>
    <t>ремонт внутридомовых инженерных систем водоотведения</t>
  </si>
  <si>
    <t>Итого: муниципальное образование город Губкинский 2018 год</t>
  </si>
  <si>
    <t>ремонт или замена лифтового оборудования, признанного непригодным для эксплуатации</t>
  </si>
  <si>
    <t>Итого: муниципальное образование город Лабытнанги 2018 год</t>
  </si>
  <si>
    <t xml:space="preserve">ул. Школьная </t>
  </si>
  <si>
    <t>Итого: муниципальное образование город Муравленко 2018 год</t>
  </si>
  <si>
    <t>ремонт внутридомовых инженерных систем теплоснабжения</t>
  </si>
  <si>
    <t>Итого: муниципальное образование город Новый Уренгой 2018 год</t>
  </si>
  <si>
    <t>6 корп. 4</t>
  </si>
  <si>
    <t>2 корп. 8</t>
  </si>
  <si>
    <t>2 корп. 9</t>
  </si>
  <si>
    <t>1 корп. 1</t>
  </si>
  <si>
    <t>3 корп. 4</t>
  </si>
  <si>
    <t>5 корп. 4</t>
  </si>
  <si>
    <t>8Б</t>
  </si>
  <si>
    <t>10 Б</t>
  </si>
  <si>
    <t>2 А</t>
  </si>
  <si>
    <t>16Г</t>
  </si>
  <si>
    <t>ул. Интернациональная</t>
  </si>
  <si>
    <t>1А</t>
  </si>
  <si>
    <t>7 Г</t>
  </si>
  <si>
    <t>17Г</t>
  </si>
  <si>
    <t>ул. Пушкинская</t>
  </si>
  <si>
    <t>ул. Таёжная</t>
  </si>
  <si>
    <t>4А</t>
  </si>
  <si>
    <t>Итого: муниципальное образование город Ноябрьск 2018 год</t>
  </si>
  <si>
    <t xml:space="preserve">10А </t>
  </si>
  <si>
    <t>ремонт подвальных помещений, относящихся к общему имуществу в многоквартирном доме</t>
  </si>
  <si>
    <t>Итого: муниципальное образование Надымский район 2018 год</t>
  </si>
  <si>
    <t>10Г</t>
  </si>
  <si>
    <t>10Д</t>
  </si>
  <si>
    <t>10Е</t>
  </si>
  <si>
    <t>10Ж</t>
  </si>
  <si>
    <t>ул. Пионерская</t>
  </si>
  <si>
    <t>ремонт внутридомовых инженерных систем газоснабжения</t>
  </si>
  <si>
    <t>Итого: муниципальное образование Приуральский район 2018 год</t>
  </si>
  <si>
    <t>Итого: муниципальное образование Пуровский район 2018 год</t>
  </si>
  <si>
    <t>ул. Мезенцева</t>
  </si>
  <si>
    <t xml:space="preserve">ремонт внутридомовых инженерных систем водоотведения </t>
  </si>
  <si>
    <t>ремонт фундамента многоквартирного дома</t>
  </si>
  <si>
    <t xml:space="preserve">ремонт крыши </t>
  </si>
  <si>
    <t>кв. Комсомольский</t>
  </si>
  <si>
    <t>ул. Ханымейский тракт</t>
  </si>
  <si>
    <t>Итого: муниципальное образование Тазовский район 2018 год</t>
  </si>
  <si>
    <t>Итого: муниципальное образование Шурышкарский район 2018 год</t>
  </si>
  <si>
    <t>с. Горки</t>
  </si>
  <si>
    <t>ул. Кооперативная</t>
  </si>
  <si>
    <t>установка коллективных (общедомовых) приборов учета потребления тепловой энергии</t>
  </si>
  <si>
    <t>25</t>
  </si>
  <si>
    <t>ул. Архангельского</t>
  </si>
  <si>
    <t>Итого: муниципальное образование Ямальский район 2018 год</t>
  </si>
  <si>
    <t>ул. Шевченко</t>
  </si>
  <si>
    <t>от  27 октября 2016 года № 1008-П</t>
  </si>
  <si>
    <t>расположенных на территории Ямало-Ненецкого автономного округа, на 2017 - 2019 годы</t>
  </si>
  <si>
    <t>Код ОКТМО муниципаль-ного образования (№)</t>
  </si>
  <si>
    <t>Итого по муниципальным образованиям ЯНАО 2019 год</t>
  </si>
  <si>
    <t>Итого: муниципальное образование город Салехард 2019 год</t>
  </si>
  <si>
    <t>Итого: муниципальное образование город Губкинский 2019 год</t>
  </si>
  <si>
    <t>Итого: муниципальное образование город Лабытнанги 2019 год</t>
  </si>
  <si>
    <t>ул. Школьная</t>
  </si>
  <si>
    <t>Итого: муниципальное образование город Муравленко 2019 год</t>
  </si>
  <si>
    <t>Итого: муниципальное образование город Новый Уренгой 2019 год</t>
  </si>
  <si>
    <t>5 корп. 6</t>
  </si>
  <si>
    <t>6 корп. 4Б</t>
  </si>
  <si>
    <t>6 корп. 4А</t>
  </si>
  <si>
    <t>6 корп. 5</t>
  </si>
  <si>
    <t>2 корп. 3</t>
  </si>
  <si>
    <t>2 корп. 5</t>
  </si>
  <si>
    <t>6 корп. 3</t>
  </si>
  <si>
    <t>2 корп. 4</t>
  </si>
  <si>
    <t>3 корп. 3</t>
  </si>
  <si>
    <t>8А</t>
  </si>
  <si>
    <t xml:space="preserve"> 2А</t>
  </si>
  <si>
    <t>1 Б</t>
  </si>
  <si>
    <t>1В</t>
  </si>
  <si>
    <t>1Д</t>
  </si>
  <si>
    <t>1Е</t>
  </si>
  <si>
    <t>24 А</t>
  </si>
  <si>
    <t>1Б</t>
  </si>
  <si>
    <t>1Г</t>
  </si>
  <si>
    <t>Итого: муниципальное образование город Ноябрьск 2019 год</t>
  </si>
  <si>
    <t>47/2</t>
  </si>
  <si>
    <t>ул. Магистральная</t>
  </si>
  <si>
    <t>54А</t>
  </si>
  <si>
    <t>54Б</t>
  </si>
  <si>
    <t>Итого: муниципальное образование Надымский район 2019 год</t>
  </si>
  <si>
    <t>29/1</t>
  </si>
  <si>
    <t>20/1</t>
  </si>
  <si>
    <t>10/13</t>
  </si>
  <si>
    <t>Итого: муниципальное образование Приуральский район 2019 год</t>
  </si>
  <si>
    <t>Итого: муниципальное образование Пуровский район 2019 год</t>
  </si>
  <si>
    <t xml:space="preserve">ул. 50 лет Ямала </t>
  </si>
  <si>
    <t>пос. Сывдарма</t>
  </si>
  <si>
    <t>Итого: муниципальное образование Тазовский район 2019 год</t>
  </si>
  <si>
    <t>ул. Геофизиков</t>
  </si>
  <si>
    <t>Итого: муниципальное образование Ямальский район 2019 год</t>
  </si>
  <si>
    <t>ул. Худи Сэроко</t>
  </si>
  <si>
    <t>31</t>
  </si>
  <si>
    <t>27</t>
  </si>
  <si>
    <t xml:space="preserve"> руб.</t>
  </si>
  <si>
    <t>руб.</t>
  </si>
  <si>
    <t>26</t>
  </si>
  <si>
    <t>установка коллективных (общедомовых) приборов учета потребления горячей воды</t>
  </si>
  <si>
    <t xml:space="preserve">установка коллективных (общедомовых) приборов учета потребления тепловой энергии и узлов управления и регулирования потребления этих ресурсов </t>
  </si>
  <si>
    <t>установка коллективных (общедомовых) приборов учета потребления холодной воды</t>
  </si>
  <si>
    <t>Стоимость работ по капитальному ремонту общего имущества в многоквартирных домах (руб.)</t>
  </si>
  <si>
    <t>50</t>
  </si>
  <si>
    <t xml:space="preserve">   </t>
  </si>
  <si>
    <t>пер. Новосёлов</t>
  </si>
  <si>
    <t>27А</t>
  </si>
  <si>
    <t>9А</t>
  </si>
  <si>
    <t>проведение государственной экспертизы проекта</t>
  </si>
  <si>
    <t>3 А</t>
  </si>
  <si>
    <t>2А (корп. 16)</t>
  </si>
  <si>
    <t>".</t>
  </si>
  <si>
    <t>3/1</t>
  </si>
  <si>
    <t>"Приложение № 1</t>
  </si>
  <si>
    <t>ИЗМЕНЕНИЕ,</t>
  </si>
  <si>
    <t>УТВЕРЖДЕНО</t>
  </si>
  <si>
    <t>17Б</t>
  </si>
  <si>
    <t xml:space="preserve">итого </t>
  </si>
  <si>
    <t xml:space="preserve">ул. Больничная </t>
  </si>
  <si>
    <t xml:space="preserve">ул. Первомайская </t>
  </si>
  <si>
    <t>ул.Ленина</t>
  </si>
  <si>
    <t>5/1</t>
  </si>
  <si>
    <t>12А</t>
  </si>
  <si>
    <t>14А</t>
  </si>
  <si>
    <t xml:space="preserve">ул. 26 Съезда КПСС  </t>
  </si>
  <si>
    <t xml:space="preserve">ул. Геологоразведчиков </t>
  </si>
  <si>
    <t>7В</t>
  </si>
  <si>
    <t>ул. Надымская</t>
  </si>
  <si>
    <t xml:space="preserve">ул. Таежная </t>
  </si>
  <si>
    <t xml:space="preserve">ул. Изыскателей </t>
  </si>
  <si>
    <t>36А</t>
  </si>
  <si>
    <t>84А</t>
  </si>
  <si>
    <t>ул. Холмогорская</t>
  </si>
  <si>
    <t xml:space="preserve">ул. Набережная им. Оруджева С.А. </t>
  </si>
  <si>
    <t>пр-т Ленинградский</t>
  </si>
  <si>
    <t>пос. Приозерный</t>
  </si>
  <si>
    <t>ул. ФК-2</t>
  </si>
  <si>
    <t>пер. Снежный</t>
  </si>
  <si>
    <t>пос. Пурпе-1</t>
  </si>
  <si>
    <t>ул. Российская</t>
  </si>
  <si>
    <t>Итого: муниципальное образование Шурышкарский район 2019 год</t>
  </si>
  <si>
    <t>установка любых коллективных (общедомовых) приборов учёта и узлов управления и регулирования потребления ресурсов</t>
  </si>
  <si>
    <t>8 корп. 1</t>
  </si>
  <si>
    <t>9 корп. 3</t>
  </si>
  <si>
    <t>5корп. 7</t>
  </si>
  <si>
    <t>город, поселок городского типа, поселок, село, деревня, населенный пункт (г., пгт, пос., с., д., н/п)</t>
  </si>
  <si>
    <t>пгт Заполярный</t>
  </si>
  <si>
    <t>пгт Пангоды</t>
  </si>
  <si>
    <t>пгт Харп</t>
  </si>
  <si>
    <t>микрорайон, проспект, улица, переулок, проезд (м/р, пр., ул., пер., проезд)</t>
  </si>
  <si>
    <t>9 м/р</t>
  </si>
  <si>
    <t>14 м/р</t>
  </si>
  <si>
    <t>1 м/р</t>
  </si>
  <si>
    <t>11 м/р</t>
  </si>
  <si>
    <t>12 м/р</t>
  </si>
  <si>
    <t>м/р Восточный</t>
  </si>
  <si>
    <t>м/р Геолог</t>
  </si>
  <si>
    <t>м/р Дружба</t>
  </si>
  <si>
    <t>м/р Комсомольский</t>
  </si>
  <si>
    <t>м/р Мирный</t>
  </si>
  <si>
    <t>м/р Приозерный</t>
  </si>
  <si>
    <t>м/р Северная Коммунальная Зона</t>
  </si>
  <si>
    <t xml:space="preserve">м/р Советский </t>
  </si>
  <si>
    <t>м/р Юбилейный</t>
  </si>
  <si>
    <t xml:space="preserve">которое вносится в региональный краткосрочный план реализации региональной программы капитального ремонта общего имущества в многоквартирных домах, </t>
  </si>
  <si>
    <t xml:space="preserve">      Региональный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Ямало-Ненецкого автономного округа, </t>
  </si>
  <si>
    <t>на 2017 - 2019 годы изложить в следующей редакции:</t>
  </si>
  <si>
    <t>Всего 2019 год</t>
  </si>
  <si>
    <t>Ассигнования, распределенные в ходе исполнения окружного бюджета в 2019 году</t>
  </si>
  <si>
    <t>Итого по муниципальным образованиям ЯНАО 2017 - 2019</t>
  </si>
  <si>
    <t>конст-руктив</t>
  </si>
  <si>
    <t>Общая площадь многоквартир-ного дома                      (кв. м)</t>
  </si>
  <si>
    <t>от 02 октября 2018 года № 1018-П)</t>
  </si>
  <si>
    <t>от 02 октября 2018 года № 1018-П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</si>
</sst>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44" fontId="1" fillId="0" borderId="0" applyFont="0" applyFill="0" applyBorder="0" applyAlignment="0" applyProtection="0"/>
  </cellStyleXfs>
  <cellXfs count="523">
    <xf numFmtId="0" fontId="0" fillId="0" borderId="0" xfId="0"/>
    <xf numFmtId="0" fontId="3" fillId="0" borderId="0" xfId="0" applyFont="1" applyFill="1"/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0" xfId="0" applyFont="1" applyFill="1"/>
    <xf numFmtId="0" fontId="9" fillId="0" borderId="0" xfId="0" applyFont="1" applyFill="1" applyAlignment="1">
      <alignment vertical="top"/>
    </xf>
    <xf numFmtId="0" fontId="3" fillId="0" borderId="0" xfId="0" applyFont="1" applyFill="1" applyBorder="1"/>
    <xf numFmtId="0" fontId="6" fillId="0" borderId="0" xfId="0" applyFont="1" applyFill="1"/>
    <xf numFmtId="0" fontId="10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4" fillId="0" borderId="1" xfId="0" applyFont="1" applyFill="1" applyBorder="1" applyAlignment="1">
      <alignment vertical="top"/>
    </xf>
    <xf numFmtId="0" fontId="6" fillId="0" borderId="1" xfId="4" applyFont="1" applyFill="1" applyBorder="1" applyAlignment="1">
      <alignment horizontal="left" vertical="top" wrapText="1"/>
    </xf>
    <xf numFmtId="0" fontId="10" fillId="0" borderId="0" xfId="0" applyFont="1" applyFill="1"/>
    <xf numFmtId="0" fontId="9" fillId="0" borderId="0" xfId="0" applyFont="1" applyFill="1"/>
    <xf numFmtId="0" fontId="4" fillId="0" borderId="1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6" fillId="0" borderId="1" xfId="5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5" applyFont="1" applyFill="1" applyBorder="1" applyAlignment="1">
      <alignment vertic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2" fontId="3" fillId="0" borderId="0" xfId="0" applyNumberFormat="1" applyFont="1" applyFill="1" applyBorder="1"/>
    <xf numFmtId="0" fontId="9" fillId="0" borderId="0" xfId="0" applyFont="1" applyFill="1" applyBorder="1" applyAlignment="1">
      <alignment vertical="top"/>
    </xf>
    <xf numFmtId="2" fontId="9" fillId="0" borderId="0" xfId="0" applyNumberFormat="1" applyFont="1" applyFill="1" applyBorder="1" applyAlignment="1">
      <alignment vertical="top"/>
    </xf>
    <xf numFmtId="0" fontId="10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4" fontId="10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2" fontId="9" fillId="0" borderId="0" xfId="0" applyNumberFormat="1" applyFont="1" applyFill="1" applyAlignment="1">
      <alignment vertical="top"/>
    </xf>
    <xf numFmtId="49" fontId="10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20" fillId="0" borderId="0" xfId="0" applyFont="1" applyFill="1"/>
    <xf numFmtId="0" fontId="17" fillId="0" borderId="0" xfId="0" applyFont="1" applyFill="1" applyAlignment="1"/>
    <xf numFmtId="0" fontId="6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6" fillId="0" borderId="0" xfId="0" applyFont="1" applyFill="1" applyAlignment="1">
      <alignment vertical="top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0" fontId="2" fillId="0" borderId="0" xfId="0" applyFont="1" applyFill="1" applyBorder="1"/>
    <xf numFmtId="0" fontId="2" fillId="0" borderId="0" xfId="0" applyFont="1" applyFill="1"/>
    <xf numFmtId="0" fontId="8" fillId="0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0" fontId="13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5" fillId="0" borderId="0" xfId="0" applyFont="1" applyFill="1" applyBorder="1"/>
    <xf numFmtId="4" fontId="11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0" fontId="5" fillId="0" borderId="0" xfId="0" applyFont="1" applyFill="1"/>
    <xf numFmtId="0" fontId="6" fillId="0" borderId="1" xfId="5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/>
    </xf>
    <xf numFmtId="49" fontId="10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6" fillId="0" borderId="1" xfId="4" applyFont="1" applyFill="1" applyBorder="1" applyAlignment="1">
      <alignment horizontal="left" vertical="top"/>
    </xf>
    <xf numFmtId="0" fontId="6" fillId="0" borderId="2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1" xfId="0" applyFont="1" applyFill="1" applyBorder="1"/>
    <xf numFmtId="0" fontId="5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3" fontId="6" fillId="0" borderId="5" xfId="0" applyNumberFormat="1" applyFont="1" applyFill="1" applyBorder="1" applyAlignment="1">
      <alignment horizontal="center" vertical="top" wrapText="1"/>
    </xf>
    <xf numFmtId="0" fontId="6" fillId="0" borderId="5" xfId="4" applyFont="1" applyFill="1" applyBorder="1" applyAlignment="1">
      <alignment horizontal="left" vertical="top" wrapText="1"/>
    </xf>
    <xf numFmtId="0" fontId="4" fillId="0" borderId="5" xfId="6" applyNumberFormat="1" applyFont="1" applyFill="1" applyBorder="1" applyAlignment="1">
      <alignment horizontal="center" vertical="top"/>
    </xf>
    <xf numFmtId="0" fontId="4" fillId="0" borderId="7" xfId="6" applyNumberFormat="1" applyFont="1" applyFill="1" applyBorder="1" applyAlignment="1">
      <alignment horizontal="center" vertical="top"/>
    </xf>
    <xf numFmtId="0" fontId="4" fillId="0" borderId="6" xfId="6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indent="1"/>
    </xf>
    <xf numFmtId="0" fontId="6" fillId="0" borderId="5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/>
    </xf>
    <xf numFmtId="0" fontId="6" fillId="0" borderId="8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indent="1"/>
    </xf>
    <xf numFmtId="49" fontId="4" fillId="0" borderId="4" xfId="1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/>
    </xf>
    <xf numFmtId="0" fontId="6" fillId="0" borderId="4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4" fontId="0" fillId="0" borderId="0" xfId="0" applyNumberFormat="1" applyFill="1" applyAlignment="1">
      <alignment horizontal="center"/>
    </xf>
    <xf numFmtId="4" fontId="17" fillId="0" borderId="0" xfId="0" applyNumberFormat="1" applyFont="1" applyFill="1" applyAlignment="1"/>
    <xf numFmtId="4" fontId="20" fillId="0" borderId="0" xfId="0" applyNumberFormat="1" applyFont="1" applyFill="1"/>
    <xf numFmtId="4" fontId="4" fillId="0" borderId="0" xfId="0" applyNumberFormat="1" applyFont="1" applyFill="1"/>
    <xf numFmtId="4" fontId="17" fillId="0" borderId="0" xfId="0" applyNumberFormat="1" applyFont="1" applyFill="1"/>
    <xf numFmtId="4" fontId="16" fillId="0" borderId="0" xfId="0" applyNumberFormat="1" applyFont="1" applyFill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" fontId="3" fillId="0" borderId="0" xfId="0" applyNumberFormat="1" applyFont="1" applyFill="1"/>
    <xf numFmtId="4" fontId="16" fillId="0" borderId="0" xfId="0" applyNumberFormat="1" applyFont="1" applyFill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4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vertical="top"/>
    </xf>
    <xf numFmtId="4" fontId="22" fillId="0" borderId="1" xfId="0" applyNumberFormat="1" applyFont="1" applyFill="1" applyBorder="1" applyAlignment="1">
      <alignment horizontal="right" vertical="top" wrapText="1"/>
    </xf>
    <xf numFmtId="4" fontId="6" fillId="0" borderId="5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/>
    </xf>
    <xf numFmtId="4" fontId="0" fillId="0" borderId="0" xfId="0" applyNumberFormat="1" applyFill="1" applyAlignment="1">
      <alignment vertical="top"/>
    </xf>
    <xf numFmtId="4" fontId="17" fillId="0" borderId="0" xfId="0" applyNumberFormat="1" applyFont="1" applyFill="1" applyAlignment="1">
      <alignment vertical="top"/>
    </xf>
    <xf numFmtId="4" fontId="20" fillId="0" borderId="0" xfId="0" applyNumberFormat="1" applyFont="1" applyFill="1" applyAlignment="1">
      <alignment horizontal="center"/>
    </xf>
    <xf numFmtId="4" fontId="20" fillId="0" borderId="0" xfId="0" applyNumberFormat="1" applyFont="1" applyFill="1" applyAlignment="1">
      <alignment vertical="top"/>
    </xf>
    <xf numFmtId="4" fontId="0" fillId="0" borderId="0" xfId="0" applyNumberFormat="1" applyFill="1" applyAlignment="1">
      <alignment horizontal="left"/>
    </xf>
    <xf numFmtId="4" fontId="16" fillId="0" borderId="0" xfId="0" applyNumberFormat="1" applyFont="1" applyFill="1" applyAlignment="1">
      <alignment horizontal="left" vertical="top"/>
    </xf>
    <xf numFmtId="4" fontId="0" fillId="0" borderId="0" xfId="0" applyNumberFormat="1" applyFill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top"/>
    </xf>
    <xf numFmtId="3" fontId="0" fillId="0" borderId="0" xfId="0" applyNumberFormat="1" applyFill="1" applyAlignment="1">
      <alignment horizontal="center"/>
    </xf>
    <xf numFmtId="3" fontId="17" fillId="0" borderId="0" xfId="0" applyNumberFormat="1" applyFont="1" applyFill="1" applyAlignment="1"/>
    <xf numFmtId="3" fontId="0" fillId="0" borderId="0" xfId="0" applyNumberFormat="1" applyFill="1"/>
    <xf numFmtId="3" fontId="20" fillId="0" borderId="0" xfId="0" applyNumberFormat="1" applyFont="1" applyFill="1"/>
    <xf numFmtId="3" fontId="16" fillId="0" borderId="0" xfId="0" applyNumberFormat="1" applyFont="1" applyFill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Alignment="1">
      <alignment vertical="center"/>
    </xf>
    <xf numFmtId="4" fontId="4" fillId="0" borderId="5" xfId="1" applyNumberFormat="1" applyFont="1" applyFill="1" applyBorder="1" applyAlignment="1">
      <alignment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2" fontId="9" fillId="2" borderId="0" xfId="0" applyNumberFormat="1" applyFont="1" applyFill="1" applyBorder="1"/>
    <xf numFmtId="0" fontId="7" fillId="2" borderId="0" xfId="0" applyFont="1" applyFill="1"/>
    <xf numFmtId="0" fontId="10" fillId="2" borderId="0" xfId="0" applyFont="1" applyFill="1" applyBorder="1"/>
    <xf numFmtId="0" fontId="10" fillId="2" borderId="0" xfId="0" applyFont="1" applyFill="1"/>
    <xf numFmtId="0" fontId="3" fillId="3" borderId="0" xfId="0" applyFont="1" applyFill="1" applyBorder="1"/>
    <xf numFmtId="0" fontId="3" fillId="3" borderId="1" xfId="0" applyFont="1" applyFill="1" applyBorder="1"/>
    <xf numFmtId="0" fontId="0" fillId="2" borderId="0" xfId="0" applyFill="1"/>
    <xf numFmtId="0" fontId="3" fillId="3" borderId="2" xfId="0" applyFont="1" applyFill="1" applyBorder="1"/>
    <xf numFmtId="0" fontId="4" fillId="0" borderId="5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 wrapText="1"/>
    </xf>
    <xf numFmtId="4" fontId="10" fillId="0" borderId="1" xfId="3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horizontal="right"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ont="1" applyFill="1"/>
    <xf numFmtId="2" fontId="9" fillId="4" borderId="0" xfId="0" applyNumberFormat="1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0" fillId="4" borderId="0" xfId="0" applyFont="1" applyFill="1" applyBorder="1" applyAlignment="1">
      <alignment vertical="top"/>
    </xf>
    <xf numFmtId="2" fontId="9" fillId="4" borderId="0" xfId="0" applyNumberFormat="1" applyFont="1" applyFill="1" applyBorder="1" applyAlignment="1">
      <alignment vertical="top"/>
    </xf>
    <xf numFmtId="0" fontId="10" fillId="4" borderId="0" xfId="0" applyFont="1" applyFill="1" applyAlignment="1">
      <alignment vertical="top"/>
    </xf>
    <xf numFmtId="0" fontId="10" fillId="4" borderId="0" xfId="0" applyFont="1" applyFill="1" applyBorder="1"/>
    <xf numFmtId="0" fontId="10" fillId="4" borderId="0" xfId="0" applyFont="1" applyFill="1"/>
    <xf numFmtId="0" fontId="9" fillId="4" borderId="0" xfId="0" applyFont="1" applyFill="1" applyBorder="1" applyAlignment="1">
      <alignment vertical="top"/>
    </xf>
    <xf numFmtId="0" fontId="9" fillId="4" borderId="0" xfId="0" applyFont="1" applyFill="1" applyAlignment="1">
      <alignment vertical="top"/>
    </xf>
    <xf numFmtId="0" fontId="9" fillId="4" borderId="0" xfId="0" applyFont="1" applyFill="1" applyBorder="1"/>
    <xf numFmtId="0" fontId="9" fillId="4" borderId="0" xfId="0" applyFont="1" applyFill="1"/>
    <xf numFmtId="0" fontId="3" fillId="4" borderId="0" xfId="0" applyFont="1" applyFill="1" applyBorder="1"/>
    <xf numFmtId="0" fontId="3" fillId="4" borderId="0" xfId="0" applyFont="1" applyFill="1"/>
    <xf numFmtId="0" fontId="3" fillId="4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164" fontId="0" fillId="5" borderId="0" xfId="0" applyNumberFormat="1" applyFont="1" applyFill="1" applyBorder="1"/>
    <xf numFmtId="0" fontId="0" fillId="5" borderId="0" xfId="0" applyFont="1" applyFill="1"/>
    <xf numFmtId="2" fontId="9" fillId="5" borderId="0" xfId="0" applyNumberFormat="1" applyFont="1" applyFill="1" applyBorder="1"/>
    <xf numFmtId="0" fontId="7" fillId="6" borderId="0" xfId="0" applyFont="1" applyFill="1" applyBorder="1"/>
    <xf numFmtId="2" fontId="9" fillId="6" borderId="0" xfId="0" applyNumberFormat="1" applyFont="1" applyFill="1" applyBorder="1"/>
    <xf numFmtId="0" fontId="7" fillId="6" borderId="0" xfId="0" applyFont="1" applyFill="1"/>
    <xf numFmtId="0" fontId="0" fillId="6" borderId="0" xfId="0" applyFill="1"/>
    <xf numFmtId="0" fontId="4" fillId="5" borderId="0" xfId="0" applyFont="1" applyFill="1" applyBorder="1"/>
    <xf numFmtId="0" fontId="0" fillId="5" borderId="0" xfId="0" applyFill="1"/>
    <xf numFmtId="0" fontId="3" fillId="6" borderId="0" xfId="0" applyFont="1" applyFill="1" applyBorder="1"/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/>
    <xf numFmtId="0" fontId="0" fillId="6" borderId="0" xfId="0" applyFont="1" applyFill="1" applyBorder="1"/>
    <xf numFmtId="0" fontId="0" fillId="6" borderId="0" xfId="0" applyFont="1" applyFill="1"/>
    <xf numFmtId="164" fontId="0" fillId="6" borderId="0" xfId="0" applyNumberFormat="1" applyFont="1" applyFill="1" applyBorder="1"/>
    <xf numFmtId="0" fontId="2" fillId="5" borderId="0" xfId="0" applyFont="1" applyFill="1" applyBorder="1"/>
    <xf numFmtId="0" fontId="2" fillId="5" borderId="0" xfId="0" applyFont="1" applyFill="1"/>
    <xf numFmtId="0" fontId="0" fillId="5" borderId="0" xfId="0" applyFill="1" applyBorder="1"/>
    <xf numFmtId="0" fontId="3" fillId="5" borderId="0" xfId="0" applyFont="1" applyFill="1" applyBorder="1"/>
    <xf numFmtId="0" fontId="3" fillId="5" borderId="2" xfId="0" applyFont="1" applyFill="1" applyBorder="1"/>
    <xf numFmtId="0" fontId="3" fillId="5" borderId="1" xfId="0" applyFont="1" applyFill="1" applyBorder="1"/>
    <xf numFmtId="0" fontId="9" fillId="5" borderId="0" xfId="0" applyFont="1" applyFill="1" applyBorder="1" applyAlignment="1">
      <alignment vertical="top"/>
    </xf>
    <xf numFmtId="2" fontId="9" fillId="5" borderId="0" xfId="0" applyNumberFormat="1" applyFont="1" applyFill="1" applyBorder="1" applyAlignment="1">
      <alignment vertical="top"/>
    </xf>
    <xf numFmtId="0" fontId="9" fillId="5" borderId="0" xfId="0" applyFont="1" applyFill="1" applyAlignment="1">
      <alignment vertical="top"/>
    </xf>
    <xf numFmtId="0" fontId="0" fillId="6" borderId="0" xfId="0" applyFill="1" applyBorder="1"/>
    <xf numFmtId="0" fontId="2" fillId="6" borderId="0" xfId="0" applyFont="1" applyFill="1" applyBorder="1"/>
    <xf numFmtId="0" fontId="2" fillId="6" borderId="0" xfId="0" applyFont="1" applyFill="1"/>
    <xf numFmtId="0" fontId="6" fillId="5" borderId="0" xfId="0" applyFont="1" applyFill="1" applyBorder="1"/>
    <xf numFmtId="4" fontId="10" fillId="5" borderId="0" xfId="0" applyNumberFormat="1" applyFont="1" applyFill="1" applyBorder="1" applyAlignment="1">
      <alignment horizontal="center" vertical="center"/>
    </xf>
    <xf numFmtId="4" fontId="10" fillId="5" borderId="0" xfId="0" applyNumberFormat="1" applyFont="1" applyFill="1" applyBorder="1" applyAlignment="1">
      <alignment horizontal="center" vertical="top"/>
    </xf>
    <xf numFmtId="4" fontId="6" fillId="5" borderId="0" xfId="0" applyNumberFormat="1" applyFont="1" applyFill="1" applyBorder="1"/>
    <xf numFmtId="0" fontId="6" fillId="5" borderId="0" xfId="0" applyFont="1" applyFill="1"/>
    <xf numFmtId="0" fontId="9" fillId="5" borderId="0" xfId="0" applyFont="1" applyFill="1" applyBorder="1"/>
    <xf numFmtId="0" fontId="9" fillId="5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0" fontId="4" fillId="0" borderId="8" xfId="0" applyNumberFormat="1" applyFont="1" applyFill="1" applyBorder="1" applyAlignment="1">
      <alignment horizontal="center" vertical="top"/>
    </xf>
    <xf numFmtId="0" fontId="3" fillId="7" borderId="0" xfId="0" applyFont="1" applyFill="1" applyBorder="1"/>
    <xf numFmtId="4" fontId="10" fillId="7" borderId="0" xfId="0" applyNumberFormat="1" applyFont="1" applyFill="1" applyBorder="1" applyAlignment="1">
      <alignment horizontal="center" vertical="center"/>
    </xf>
    <xf numFmtId="4" fontId="10" fillId="7" borderId="0" xfId="0" applyNumberFormat="1" applyFont="1" applyFill="1" applyBorder="1" applyAlignment="1">
      <alignment horizontal="center" vertical="top"/>
    </xf>
    <xf numFmtId="2" fontId="3" fillId="7" borderId="0" xfId="0" applyNumberFormat="1" applyFont="1" applyFill="1" applyBorder="1"/>
    <xf numFmtId="0" fontId="3" fillId="7" borderId="0" xfId="0" applyFont="1" applyFill="1"/>
    <xf numFmtId="0" fontId="7" fillId="7" borderId="0" xfId="0" applyFont="1" applyFill="1" applyBorder="1"/>
    <xf numFmtId="0" fontId="0" fillId="7" borderId="0" xfId="0" applyFill="1"/>
    <xf numFmtId="2" fontId="9" fillId="7" borderId="0" xfId="0" applyNumberFormat="1" applyFont="1" applyFill="1" applyBorder="1"/>
    <xf numFmtId="0" fontId="7" fillId="7" borderId="0" xfId="0" applyFont="1" applyFill="1"/>
    <xf numFmtId="0" fontId="0" fillId="7" borderId="0" xfId="0" applyFont="1" applyFill="1" applyBorder="1"/>
    <xf numFmtId="164" fontId="0" fillId="7" borderId="0" xfId="0" applyNumberFormat="1" applyFont="1" applyFill="1" applyBorder="1"/>
    <xf numFmtId="0" fontId="0" fillId="7" borderId="0" xfId="0" applyFont="1" applyFill="1"/>
    <xf numFmtId="0" fontId="6" fillId="7" borderId="0" xfId="0" applyFont="1" applyFill="1" applyBorder="1"/>
    <xf numFmtId="0" fontId="6" fillId="7" borderId="0" xfId="0" applyFont="1" applyFill="1"/>
    <xf numFmtId="0" fontId="5" fillId="7" borderId="0" xfId="0" applyFont="1" applyFill="1" applyBorder="1"/>
    <xf numFmtId="4" fontId="5" fillId="7" borderId="0" xfId="0" applyNumberFormat="1" applyFont="1" applyFill="1" applyBorder="1" applyAlignment="1">
      <alignment horizontal="center" vertical="center" wrapText="1"/>
    </xf>
    <xf numFmtId="0" fontId="5" fillId="7" borderId="0" xfId="0" applyFont="1" applyFill="1"/>
    <xf numFmtId="4" fontId="6" fillId="7" borderId="0" xfId="0" applyNumberFormat="1" applyFont="1" applyFill="1" applyBorder="1"/>
    <xf numFmtId="4" fontId="5" fillId="7" borderId="0" xfId="0" applyNumberFormat="1" applyFont="1" applyFill="1" applyBorder="1"/>
    <xf numFmtId="0" fontId="0" fillId="7" borderId="0" xfId="0" applyFill="1" applyBorder="1"/>
    <xf numFmtId="0" fontId="2" fillId="7" borderId="0" xfId="0" applyFont="1" applyFill="1" applyBorder="1"/>
    <xf numFmtId="0" fontId="2" fillId="7" borderId="0" xfId="0" applyFont="1" applyFill="1"/>
    <xf numFmtId="0" fontId="24" fillId="7" borderId="0" xfId="0" applyFont="1" applyFill="1" applyBorder="1"/>
    <xf numFmtId="0" fontId="24" fillId="7" borderId="0" xfId="0" applyFont="1" applyFill="1"/>
    <xf numFmtId="2" fontId="25" fillId="7" borderId="0" xfId="0" applyNumberFormat="1" applyFont="1" applyFill="1" applyBorder="1"/>
    <xf numFmtId="0" fontId="26" fillId="7" borderId="0" xfId="0" applyFont="1" applyFill="1" applyBorder="1"/>
    <xf numFmtId="0" fontId="26" fillId="7" borderId="0" xfId="0" applyFont="1" applyFill="1"/>
    <xf numFmtId="0" fontId="18" fillId="7" borderId="0" xfId="0" applyFont="1" applyFill="1" applyBorder="1"/>
    <xf numFmtId="2" fontId="18" fillId="7" borderId="0" xfId="0" applyNumberFormat="1" applyFont="1" applyFill="1" applyBorder="1"/>
    <xf numFmtId="0" fontId="18" fillId="7" borderId="0" xfId="0" applyFont="1" applyFill="1"/>
    <xf numFmtId="0" fontId="9" fillId="7" borderId="0" xfId="0" applyFont="1" applyFill="1" applyBorder="1"/>
    <xf numFmtId="0" fontId="9" fillId="7" borderId="0" xfId="0" applyFont="1" applyFill="1"/>
    <xf numFmtId="0" fontId="13" fillId="7" borderId="0" xfId="0" applyFont="1" applyFill="1" applyBorder="1"/>
    <xf numFmtId="0" fontId="13" fillId="7" borderId="0" xfId="0" applyFont="1" applyFill="1"/>
    <xf numFmtId="4" fontId="13" fillId="7" borderId="0" xfId="0" applyNumberFormat="1" applyFont="1" applyFill="1" applyBorder="1"/>
    <xf numFmtId="4" fontId="10" fillId="7" borderId="0" xfId="0" applyNumberFormat="1" applyFont="1" applyFill="1" applyBorder="1" applyAlignment="1">
      <alignment vertical="center"/>
    </xf>
    <xf numFmtId="4" fontId="3" fillId="7" borderId="0" xfId="0" applyNumberFormat="1" applyFont="1" applyFill="1" applyBorder="1"/>
    <xf numFmtId="4" fontId="13" fillId="7" borderId="0" xfId="0" applyNumberFormat="1" applyFont="1" applyFill="1"/>
    <xf numFmtId="0" fontId="12" fillId="7" borderId="0" xfId="0" applyFont="1" applyFill="1" applyBorder="1" applyAlignment="1">
      <alignment vertical="center"/>
    </xf>
    <xf numFmtId="0" fontId="27" fillId="7" borderId="0" xfId="0" applyFont="1" applyFill="1" applyBorder="1"/>
    <xf numFmtId="4" fontId="6" fillId="7" borderId="0" xfId="0" applyNumberFormat="1" applyFont="1" applyFill="1" applyBorder="1" applyAlignment="1">
      <alignment horizontal="center" vertical="top"/>
    </xf>
    <xf numFmtId="0" fontId="27" fillId="7" borderId="0" xfId="0" applyFont="1" applyFill="1"/>
    <xf numFmtId="0" fontId="28" fillId="7" borderId="0" xfId="0" applyFont="1" applyFill="1" applyBorder="1"/>
    <xf numFmtId="4" fontId="6" fillId="7" borderId="0" xfId="0" applyNumberFormat="1" applyFont="1" applyFill="1" applyBorder="1" applyAlignment="1">
      <alignment vertical="center"/>
    </xf>
    <xf numFmtId="0" fontId="28" fillId="7" borderId="0" xfId="0" applyFont="1" applyFill="1"/>
    <xf numFmtId="0" fontId="3" fillId="7" borderId="0" xfId="0" applyFont="1" applyFill="1" applyBorder="1" applyAlignment="1">
      <alignment horizontal="center" vertical="center"/>
    </xf>
    <xf numFmtId="0" fontId="10" fillId="7" borderId="0" xfId="0" applyFont="1" applyFill="1" applyBorder="1"/>
    <xf numFmtId="0" fontId="10" fillId="7" borderId="0" xfId="0" applyFont="1" applyFill="1"/>
    <xf numFmtId="4" fontId="10" fillId="0" borderId="1" xfId="0" applyNumberFormat="1" applyFont="1" applyFill="1" applyBorder="1" applyAlignment="1">
      <alignment horizontal="right" vertical="top"/>
    </xf>
    <xf numFmtId="4" fontId="6" fillId="0" borderId="4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top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4" fontId="3" fillId="0" borderId="0" xfId="0" applyNumberFormat="1" applyFont="1" applyFill="1" applyBorder="1"/>
    <xf numFmtId="0" fontId="6" fillId="0" borderId="8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0" fillId="3" borderId="0" xfId="0" applyFill="1"/>
    <xf numFmtId="4" fontId="29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 vertical="top" wrapText="1"/>
    </xf>
    <xf numFmtId="2" fontId="9" fillId="8" borderId="0" xfId="0" applyNumberFormat="1" applyFont="1" applyFill="1" applyBorder="1"/>
    <xf numFmtId="0" fontId="0" fillId="8" borderId="0" xfId="0" applyFill="1"/>
    <xf numFmtId="0" fontId="7" fillId="8" borderId="0" xfId="0" applyFont="1" applyFill="1" applyBorder="1"/>
    <xf numFmtId="0" fontId="7" fillId="8" borderId="0" xfId="0" applyFont="1" applyFill="1"/>
    <xf numFmtId="0" fontId="0" fillId="9" borderId="0" xfId="0" applyFill="1" applyBorder="1"/>
    <xf numFmtId="2" fontId="9" fillId="9" borderId="0" xfId="0" applyNumberFormat="1" applyFont="1" applyFill="1" applyBorder="1"/>
    <xf numFmtId="0" fontId="0" fillId="9" borderId="0" xfId="0" applyFill="1"/>
    <xf numFmtId="0" fontId="2" fillId="9" borderId="0" xfId="0" applyFont="1" applyFill="1" applyBorder="1"/>
    <xf numFmtId="0" fontId="2" fillId="9" borderId="0" xfId="0" applyFont="1" applyFill="1"/>
    <xf numFmtId="0" fontId="7" fillId="9" borderId="0" xfId="0" applyFont="1" applyFill="1" applyBorder="1"/>
    <xf numFmtId="0" fontId="7" fillId="9" borderId="0" xfId="0" applyFont="1" applyFill="1"/>
    <xf numFmtId="0" fontId="3" fillId="9" borderId="0" xfId="0" applyFont="1" applyFill="1" applyBorder="1"/>
    <xf numFmtId="0" fontId="3" fillId="9" borderId="0" xfId="0" applyFont="1" applyFill="1"/>
    <xf numFmtId="0" fontId="9" fillId="9" borderId="0" xfId="0" applyFont="1" applyFill="1" applyBorder="1" applyAlignment="1">
      <alignment vertical="top"/>
    </xf>
    <xf numFmtId="2" fontId="9" fillId="9" borderId="0" xfId="0" applyNumberFormat="1" applyFont="1" applyFill="1" applyBorder="1" applyAlignment="1">
      <alignment vertical="top"/>
    </xf>
    <xf numFmtId="0" fontId="9" fillId="9" borderId="0" xfId="0" applyFont="1" applyFill="1" applyAlignment="1">
      <alignment vertical="top"/>
    </xf>
    <xf numFmtId="0" fontId="9" fillId="9" borderId="0" xfId="0" applyFont="1" applyFill="1" applyBorder="1"/>
    <xf numFmtId="0" fontId="9" fillId="9" borderId="0" xfId="0" applyFont="1" applyFill="1"/>
    <xf numFmtId="0" fontId="8" fillId="9" borderId="0" xfId="0" applyFont="1" applyFill="1" applyBorder="1"/>
    <xf numFmtId="0" fontId="8" fillId="9" borderId="0" xfId="0" applyFont="1" applyFill="1"/>
    <xf numFmtId="0" fontId="11" fillId="9" borderId="0" xfId="0" applyFont="1" applyFill="1" applyBorder="1"/>
    <xf numFmtId="0" fontId="11" fillId="9" borderId="0" xfId="0" applyFont="1" applyFill="1"/>
    <xf numFmtId="0" fontId="10" fillId="9" borderId="0" xfId="0" applyFont="1" applyFill="1" applyBorder="1"/>
    <xf numFmtId="0" fontId="10" fillId="9" borderId="0" xfId="0" applyFont="1" applyFill="1"/>
    <xf numFmtId="0" fontId="10" fillId="9" borderId="0" xfId="0" applyFont="1" applyFill="1" applyBorder="1" applyAlignment="1">
      <alignment vertical="top"/>
    </xf>
    <xf numFmtId="0" fontId="10" fillId="9" borderId="0" xfId="0" applyFont="1" applyFill="1" applyAlignment="1">
      <alignment vertical="top"/>
    </xf>
    <xf numFmtId="0" fontId="3" fillId="9" borderId="0" xfId="0" applyFont="1" applyFill="1" applyBorder="1" applyAlignment="1">
      <alignment horizontal="center" vertical="center"/>
    </xf>
    <xf numFmtId="0" fontId="4" fillId="9" borderId="0" xfId="0" applyFont="1" applyFill="1" applyBorder="1"/>
    <xf numFmtId="0" fontId="0" fillId="9" borderId="0" xfId="0" applyFont="1" applyFill="1" applyBorder="1"/>
    <xf numFmtId="164" fontId="0" fillId="9" borderId="0" xfId="0" applyNumberFormat="1" applyFont="1" applyFill="1" applyBorder="1"/>
    <xf numFmtId="0" fontId="0" fillId="9" borderId="0" xfId="0" applyFont="1" applyFill="1"/>
    <xf numFmtId="2" fontId="9" fillId="9" borderId="0" xfId="0" applyNumberFormat="1" applyFont="1" applyFill="1" applyAlignment="1">
      <alignment vertical="top"/>
    </xf>
    <xf numFmtId="4" fontId="10" fillId="9" borderId="0" xfId="0" applyNumberFormat="1" applyFont="1" applyFill="1" applyBorder="1" applyAlignment="1">
      <alignment vertical="center"/>
    </xf>
    <xf numFmtId="4" fontId="10" fillId="9" borderId="0" xfId="0" applyNumberFormat="1" applyFont="1" applyFill="1" applyBorder="1" applyAlignment="1">
      <alignment horizontal="center" vertical="top"/>
    </xf>
    <xf numFmtId="0" fontId="13" fillId="9" borderId="0" xfId="0" applyFont="1" applyFill="1" applyBorder="1"/>
    <xf numFmtId="4" fontId="5" fillId="9" borderId="0" xfId="0" applyNumberFormat="1" applyFont="1" applyFill="1" applyBorder="1" applyAlignment="1">
      <alignment horizontal="center" vertical="center" wrapText="1"/>
    </xf>
    <xf numFmtId="0" fontId="13" fillId="9" borderId="0" xfId="0" applyFont="1" applyFill="1"/>
    <xf numFmtId="0" fontId="6" fillId="9" borderId="0" xfId="0" applyFont="1" applyFill="1" applyBorder="1"/>
    <xf numFmtId="4" fontId="10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/>
    <xf numFmtId="0" fontId="5" fillId="9" borderId="0" xfId="0" applyFont="1" applyFill="1" applyBorder="1"/>
    <xf numFmtId="0" fontId="5" fillId="9" borderId="0" xfId="0" applyFont="1" applyFill="1"/>
    <xf numFmtId="4" fontId="6" fillId="9" borderId="0" xfId="0" applyNumberFormat="1" applyFont="1" applyFill="1" applyBorder="1"/>
    <xf numFmtId="4" fontId="5" fillId="9" borderId="0" xfId="0" applyNumberFormat="1" applyFont="1" applyFill="1" applyBorder="1"/>
    <xf numFmtId="0" fontId="0" fillId="10" borderId="0" xfId="0" applyFill="1"/>
    <xf numFmtId="0" fontId="3" fillId="10" borderId="0" xfId="0" applyFont="1" applyFill="1" applyBorder="1"/>
    <xf numFmtId="2" fontId="9" fillId="10" borderId="0" xfId="0" applyNumberFormat="1" applyFont="1" applyFill="1" applyBorder="1"/>
    <xf numFmtId="0" fontId="3" fillId="10" borderId="0" xfId="0" applyFont="1" applyFill="1"/>
    <xf numFmtId="0" fontId="7" fillId="10" borderId="0" xfId="0" applyFont="1" applyFill="1" applyBorder="1"/>
    <xf numFmtId="0" fontId="7" fillId="10" borderId="0" xfId="0" applyFont="1" applyFill="1"/>
    <xf numFmtId="0" fontId="10" fillId="10" borderId="0" xfId="0" applyFont="1" applyFill="1" applyBorder="1"/>
    <xf numFmtId="0" fontId="10" fillId="10" borderId="0" xfId="0" applyFont="1" applyFill="1"/>
    <xf numFmtId="0" fontId="6" fillId="10" borderId="0" xfId="0" applyFont="1" applyFill="1" applyBorder="1"/>
    <xf numFmtId="4" fontId="10" fillId="10" borderId="0" xfId="0" applyNumberFormat="1" applyFont="1" applyFill="1" applyBorder="1" applyAlignment="1">
      <alignment horizontal="center" vertical="center"/>
    </xf>
    <xf numFmtId="4" fontId="10" fillId="10" borderId="0" xfId="0" applyNumberFormat="1" applyFont="1" applyFill="1" applyBorder="1" applyAlignment="1">
      <alignment horizontal="center" vertical="top"/>
    </xf>
    <xf numFmtId="0" fontId="6" fillId="10" borderId="0" xfId="0" applyFont="1" applyFill="1"/>
    <xf numFmtId="4" fontId="7" fillId="3" borderId="0" xfId="0" applyNumberFormat="1" applyFont="1" applyFill="1" applyBorder="1"/>
    <xf numFmtId="4" fontId="2" fillId="9" borderId="0" xfId="0" applyNumberFormat="1" applyFont="1" applyFill="1" applyBorder="1"/>
    <xf numFmtId="4" fontId="0" fillId="9" borderId="0" xfId="0" applyNumberFormat="1" applyFill="1" applyBorder="1"/>
    <xf numFmtId="4" fontId="3" fillId="9" borderId="0" xfId="0" applyNumberFormat="1" applyFont="1" applyFill="1" applyBorder="1"/>
    <xf numFmtId="4" fontId="0" fillId="9" borderId="0" xfId="0" applyNumberFormat="1" applyFill="1"/>
    <xf numFmtId="4" fontId="0" fillId="9" borderId="0" xfId="0" applyNumberFormat="1" applyFont="1" applyFill="1" applyBorder="1"/>
    <xf numFmtId="0" fontId="4" fillId="0" borderId="5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3" fontId="4" fillId="0" borderId="1" xfId="1" applyNumberFormat="1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 vertical="center"/>
    </xf>
    <xf numFmtId="2" fontId="9" fillId="11" borderId="0" xfId="0" applyNumberFormat="1" applyFont="1" applyFill="1" applyBorder="1"/>
    <xf numFmtId="0" fontId="3" fillId="11" borderId="0" xfId="0" applyFont="1" applyFill="1"/>
    <xf numFmtId="0" fontId="0" fillId="11" borderId="0" xfId="0" applyFill="1"/>
    <xf numFmtId="0" fontId="0" fillId="11" borderId="0" xfId="0" applyFont="1" applyFill="1" applyBorder="1"/>
    <xf numFmtId="164" fontId="0" fillId="11" borderId="0" xfId="0" applyNumberFormat="1" applyFont="1" applyFill="1" applyBorder="1"/>
    <xf numFmtId="0" fontId="0" fillId="11" borderId="0" xfId="0" applyFont="1" applyFill="1"/>
    <xf numFmtId="0" fontId="6" fillId="0" borderId="7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top" wrapText="1"/>
    </xf>
    <xf numFmtId="0" fontId="23" fillId="0" borderId="1" xfId="0" applyFont="1" applyFill="1" applyBorder="1"/>
    <xf numFmtId="4" fontId="23" fillId="0" borderId="1" xfId="0" applyNumberFormat="1" applyFont="1" applyFill="1" applyBorder="1"/>
    <xf numFmtId="3" fontId="23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4" fontId="10" fillId="0" borderId="1" xfId="0" applyNumberFormat="1" applyFont="1" applyFill="1" applyBorder="1" applyAlignment="1">
      <alignment vertical="top"/>
    </xf>
    <xf numFmtId="4" fontId="4" fillId="0" borderId="1" xfId="1" applyNumberFormat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horizontal="right" vertical="top" wrapText="1"/>
    </xf>
    <xf numFmtId="4" fontId="30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Alignment="1">
      <alignment wrapText="1"/>
    </xf>
    <xf numFmtId="4" fontId="16" fillId="0" borderId="0" xfId="0" applyNumberFormat="1" applyFont="1" applyFill="1" applyAlignment="1">
      <alignment wrapText="1"/>
    </xf>
    <xf numFmtId="3" fontId="16" fillId="0" borderId="0" xfId="0" applyNumberFormat="1" applyFont="1" applyFill="1" applyAlignment="1">
      <alignment wrapText="1"/>
    </xf>
    <xf numFmtId="4" fontId="31" fillId="0" borderId="0" xfId="0" applyNumberFormat="1" applyFont="1" applyFill="1" applyAlignment="1">
      <alignment vertical="top"/>
    </xf>
    <xf numFmtId="4" fontId="16" fillId="0" borderId="0" xfId="0" applyNumberFormat="1" applyFont="1" applyFill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vertical="top" wrapText="1"/>
    </xf>
    <xf numFmtId="4" fontId="16" fillId="0" borderId="0" xfId="0" applyNumberFormat="1" applyFont="1" applyFill="1" applyAlignment="1">
      <alignment horizontal="left" vertical="top" wrapText="1"/>
    </xf>
    <xf numFmtId="0" fontId="32" fillId="0" borderId="0" xfId="0" applyNumberFormat="1" applyFont="1" applyFill="1" applyBorder="1" applyAlignment="1" applyProtection="1">
      <alignment horizontal="center" vertical="top"/>
    </xf>
    <xf numFmtId="0" fontId="33" fillId="0" borderId="0" xfId="0" applyNumberFormat="1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textRotation="90" wrapText="1"/>
    </xf>
    <xf numFmtId="4" fontId="4" fillId="0" borderId="5" xfId="0" applyNumberFormat="1" applyFont="1" applyFill="1" applyBorder="1" applyAlignment="1">
      <alignment horizontal="center" vertical="center" textRotation="90" wrapText="1"/>
    </xf>
    <xf numFmtId="4" fontId="4" fillId="0" borderId="7" xfId="0" applyNumberFormat="1" applyFont="1" applyFill="1" applyBorder="1" applyAlignment="1">
      <alignment horizontal="center" vertical="center" textRotation="90" wrapText="1"/>
    </xf>
    <xf numFmtId="4" fontId="4" fillId="0" borderId="6" xfId="0" applyNumberFormat="1" applyFont="1" applyFill="1" applyBorder="1" applyAlignment="1">
      <alignment horizontal="center" vertical="center" textRotation="90" wrapText="1"/>
    </xf>
    <xf numFmtId="4" fontId="4" fillId="0" borderId="0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4" fontId="4" fillId="9" borderId="0" xfId="0" applyNumberFormat="1" applyFont="1" applyFill="1" applyBorder="1" applyAlignment="1">
      <alignment horizontal="center" vertical="top"/>
    </xf>
  </cellXfs>
  <cellStyles count="7">
    <cellStyle name="Денежный" xfId="6" builtinId="4"/>
    <cellStyle name="Обычный" xfId="0" builtinId="0"/>
    <cellStyle name="Обычный 10" xfId="2"/>
    <cellStyle name="Обычный 2" xfId="5"/>
    <cellStyle name="Обычный 9" xfId="3"/>
    <cellStyle name="Обычный_СВОД 84-ОД (готовый свод) изм.копия для подписи" xfId="4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02"/>
  <sheetViews>
    <sheetView tabSelected="1" view="pageBreakPreview" topLeftCell="A23" zoomScale="76" zoomScaleNormal="76" zoomScaleSheetLayoutView="76" zoomScalePageLayoutView="60" workbookViewId="0">
      <selection sqref="A1:Q49"/>
    </sheetView>
  </sheetViews>
  <sheetFormatPr defaultColWidth="9.140625" defaultRowHeight="15" x14ac:dyDescent="0.25"/>
  <cols>
    <col min="1" max="1" width="4.5703125" style="46" customWidth="1"/>
    <col min="2" max="2" width="14.140625" style="57" customWidth="1"/>
    <col min="3" max="3" width="28.85546875" style="46" customWidth="1"/>
    <col min="4" max="4" width="22.28515625" style="46" customWidth="1"/>
    <col min="5" max="5" width="33" style="58" customWidth="1"/>
    <col min="6" max="6" width="19.42578125" style="130" customWidth="1"/>
    <col min="7" max="7" width="9.42578125" style="57" customWidth="1"/>
    <col min="8" max="8" width="16.42578125" style="140" customWidth="1"/>
    <col min="9" max="9" width="15.5703125" style="168" customWidth="1"/>
    <col min="10" max="10" width="50.5703125" style="58" customWidth="1"/>
    <col min="11" max="11" width="10" style="58" customWidth="1"/>
    <col min="12" max="12" width="19.5703125" style="157" customWidth="1"/>
    <col min="13" max="13" width="19.140625" style="157" customWidth="1"/>
    <col min="14" max="14" width="14.7109375" style="157" customWidth="1"/>
    <col min="15" max="15" width="18.140625" style="157" customWidth="1"/>
    <col min="16" max="16" width="21.5703125" style="157" customWidth="1"/>
    <col min="17" max="17" width="19.85546875" style="157" customWidth="1"/>
    <col min="18" max="18" width="16.28515625" style="46" customWidth="1"/>
    <col min="19" max="19" width="15.140625" style="46" bestFit="1" customWidth="1"/>
    <col min="20" max="20" width="9.140625" style="46"/>
    <col min="21" max="21" width="13.140625" style="46" customWidth="1"/>
    <col min="22" max="37" width="9.140625" style="46"/>
    <col min="38" max="38" width="17.42578125" style="46" customWidth="1"/>
    <col min="39" max="16384" width="9.140625" style="46"/>
  </cols>
  <sheetData>
    <row r="1" spans="1:17" ht="30" customHeight="1" x14ac:dyDescent="0.4">
      <c r="F1" s="131"/>
      <c r="G1" s="52"/>
      <c r="H1" s="131"/>
      <c r="I1" s="169"/>
      <c r="J1" s="52"/>
      <c r="K1" s="52"/>
      <c r="L1" s="131"/>
      <c r="N1" s="131" t="s">
        <v>310</v>
      </c>
      <c r="O1" s="131"/>
      <c r="P1" s="131"/>
      <c r="Q1" s="131"/>
    </row>
    <row r="2" spans="1:17" ht="12" customHeight="1" x14ac:dyDescent="0.4">
      <c r="F2" s="495"/>
      <c r="G2" s="495"/>
      <c r="H2" s="495"/>
      <c r="I2" s="495"/>
      <c r="J2" s="495"/>
      <c r="K2" s="495"/>
      <c r="L2" s="159"/>
      <c r="N2" s="132"/>
      <c r="O2" s="158"/>
      <c r="P2" s="158"/>
      <c r="Q2" s="160"/>
    </row>
    <row r="3" spans="1:17" ht="20.25" customHeight="1" x14ac:dyDescent="0.4">
      <c r="F3" s="132"/>
      <c r="G3" s="52"/>
      <c r="H3" s="131"/>
      <c r="I3" s="169"/>
      <c r="J3" s="52"/>
      <c r="K3" s="52"/>
      <c r="L3" s="131"/>
      <c r="N3" s="131" t="s">
        <v>73</v>
      </c>
      <c r="O3" s="131"/>
      <c r="P3" s="131"/>
      <c r="Q3" s="131"/>
    </row>
    <row r="4" spans="1:17" ht="20.25" customHeight="1" x14ac:dyDescent="0.4">
      <c r="F4" s="132"/>
      <c r="G4" s="52"/>
      <c r="H4" s="131"/>
      <c r="I4" s="169"/>
      <c r="J4" s="52" t="s">
        <v>299</v>
      </c>
      <c r="K4" s="52"/>
      <c r="L4" s="131"/>
      <c r="N4" s="131" t="s">
        <v>74</v>
      </c>
      <c r="O4" s="131"/>
      <c r="P4" s="131"/>
      <c r="Q4" s="131"/>
    </row>
    <row r="5" spans="1:17" ht="27.75" customHeight="1" x14ac:dyDescent="0.4">
      <c r="F5" s="132"/>
      <c r="G5" s="52"/>
      <c r="H5" s="131"/>
      <c r="I5" s="169"/>
      <c r="J5" s="52"/>
      <c r="K5" s="52"/>
      <c r="L5" s="131"/>
      <c r="N5" s="158" t="s">
        <v>368</v>
      </c>
      <c r="O5" s="158"/>
      <c r="P5" s="158"/>
      <c r="Q5" s="158"/>
    </row>
    <row r="6" spans="1:17" ht="20.25" customHeight="1" x14ac:dyDescent="0.25">
      <c r="F6" s="133"/>
      <c r="G6" s="45"/>
      <c r="H6" s="141"/>
      <c r="I6" s="170"/>
      <c r="J6" s="46"/>
      <c r="K6" s="46"/>
      <c r="L6" s="130"/>
      <c r="M6" s="161"/>
      <c r="N6" s="161"/>
      <c r="O6" s="162"/>
      <c r="P6" s="162"/>
      <c r="Q6" s="163"/>
    </row>
    <row r="7" spans="1:17" ht="20.25" customHeight="1" x14ac:dyDescent="0.35">
      <c r="A7" s="494" t="s">
        <v>309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</row>
    <row r="8" spans="1:17" ht="20.25" customHeight="1" x14ac:dyDescent="0.4">
      <c r="A8" s="495" t="s">
        <v>359</v>
      </c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</row>
    <row r="9" spans="1:17" ht="20.25" customHeight="1" x14ac:dyDescent="0.4">
      <c r="A9" s="495" t="s">
        <v>245</v>
      </c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</row>
    <row r="10" spans="1:17" ht="20.25" customHeight="1" x14ac:dyDescent="0.4">
      <c r="A10" s="51"/>
      <c r="B10" s="60"/>
      <c r="C10" s="51"/>
      <c r="D10" s="51"/>
      <c r="E10" s="61"/>
      <c r="F10" s="134"/>
      <c r="G10" s="50"/>
      <c r="H10" s="132"/>
      <c r="I10" s="171"/>
      <c r="J10" s="51"/>
      <c r="K10" s="51"/>
      <c r="L10" s="159"/>
      <c r="M10" s="132"/>
      <c r="N10" s="159"/>
      <c r="O10" s="158"/>
      <c r="P10" s="158"/>
      <c r="Q10" s="160"/>
    </row>
    <row r="11" spans="1:17" ht="28.5" customHeight="1" x14ac:dyDescent="0.25">
      <c r="A11" s="496" t="s">
        <v>360</v>
      </c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</row>
    <row r="12" spans="1:17" ht="28.5" customHeight="1" x14ac:dyDescent="0.25">
      <c r="A12" s="496" t="s">
        <v>361</v>
      </c>
      <c r="B12" s="496"/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</row>
    <row r="13" spans="1:17" ht="18" customHeight="1" x14ac:dyDescent="0.25">
      <c r="A13" s="461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</row>
    <row r="14" spans="1:17" ht="26.25" customHeight="1" x14ac:dyDescent="0.3">
      <c r="A14" s="466"/>
      <c r="B14" s="466"/>
      <c r="C14" s="466"/>
      <c r="D14" s="466"/>
      <c r="E14" s="466"/>
      <c r="F14" s="467"/>
      <c r="G14" s="466"/>
      <c r="H14" s="467"/>
      <c r="I14" s="468"/>
      <c r="J14" s="466"/>
      <c r="K14" s="466"/>
      <c r="L14" s="467"/>
      <c r="M14" s="469"/>
      <c r="N14" s="497" t="s">
        <v>308</v>
      </c>
      <c r="O14" s="497"/>
      <c r="P14" s="470"/>
      <c r="Q14" s="467"/>
    </row>
    <row r="15" spans="1:17" ht="26.25" customHeight="1" x14ac:dyDescent="0.3">
      <c r="A15" s="466"/>
      <c r="B15" s="466"/>
      <c r="C15" s="466"/>
      <c r="D15" s="466"/>
      <c r="E15" s="466"/>
      <c r="F15" s="467"/>
      <c r="G15" s="466"/>
      <c r="H15" s="467"/>
      <c r="I15" s="468"/>
      <c r="J15" s="466"/>
      <c r="K15" s="466"/>
      <c r="L15" s="467"/>
      <c r="M15" s="469"/>
      <c r="N15" s="142" t="s">
        <v>98</v>
      </c>
      <c r="O15" s="142"/>
      <c r="P15" s="142"/>
      <c r="Q15" s="467"/>
    </row>
    <row r="16" spans="1:17" ht="11.25" customHeight="1" x14ac:dyDescent="0.3">
      <c r="A16" s="466"/>
      <c r="B16" s="466"/>
      <c r="C16" s="466"/>
      <c r="D16" s="466"/>
      <c r="E16" s="466"/>
      <c r="F16" s="467"/>
      <c r="G16" s="466"/>
      <c r="H16" s="467"/>
      <c r="I16" s="468"/>
      <c r="J16" s="466"/>
      <c r="K16" s="466"/>
      <c r="L16" s="467"/>
      <c r="M16" s="469"/>
      <c r="N16" s="467"/>
      <c r="O16" s="467"/>
      <c r="P16" s="467"/>
      <c r="Q16" s="467"/>
    </row>
    <row r="17" spans="1:41" ht="26.25" customHeight="1" x14ac:dyDescent="0.3">
      <c r="A17" s="466"/>
      <c r="B17" s="466"/>
      <c r="C17" s="466"/>
      <c r="D17" s="466"/>
      <c r="E17" s="466"/>
      <c r="F17" s="467"/>
      <c r="G17" s="466"/>
      <c r="H17" s="467"/>
      <c r="I17" s="468"/>
      <c r="J17" s="466"/>
      <c r="K17" s="466"/>
      <c r="L17" s="467"/>
      <c r="M17" s="469"/>
      <c r="N17" s="142" t="s">
        <v>85</v>
      </c>
      <c r="O17" s="142"/>
      <c r="P17" s="142"/>
      <c r="Q17" s="467"/>
    </row>
    <row r="18" spans="1:41" ht="26.25" customHeight="1" x14ac:dyDescent="0.3">
      <c r="A18" s="466"/>
      <c r="B18" s="466"/>
      <c r="C18" s="466"/>
      <c r="D18" s="466"/>
      <c r="E18" s="466"/>
      <c r="F18" s="467"/>
      <c r="G18" s="466"/>
      <c r="H18" s="467"/>
      <c r="I18" s="468"/>
      <c r="J18" s="466"/>
      <c r="K18" s="466"/>
      <c r="L18" s="467"/>
      <c r="M18" s="469"/>
      <c r="N18" s="142" t="s">
        <v>61</v>
      </c>
      <c r="O18" s="142"/>
      <c r="P18" s="142"/>
      <c r="Q18" s="467"/>
    </row>
    <row r="19" spans="1:41" ht="26.25" customHeight="1" x14ac:dyDescent="0.3">
      <c r="A19" s="466"/>
      <c r="B19" s="466"/>
      <c r="C19" s="466"/>
      <c r="D19" s="466"/>
      <c r="E19" s="466"/>
      <c r="F19" s="467"/>
      <c r="G19" s="466"/>
      <c r="H19" s="467"/>
      <c r="I19" s="468"/>
      <c r="J19" s="466"/>
      <c r="K19" s="466"/>
      <c r="L19" s="467"/>
      <c r="M19" s="469"/>
      <c r="N19" s="142" t="s">
        <v>244</v>
      </c>
      <c r="O19" s="142"/>
      <c r="P19" s="142"/>
      <c r="Q19" s="467"/>
    </row>
    <row r="20" spans="1:41" ht="26.25" customHeight="1" x14ac:dyDescent="0.3">
      <c r="A20" s="466"/>
      <c r="B20" s="466"/>
      <c r="C20" s="466"/>
      <c r="D20" s="466"/>
      <c r="E20" s="466"/>
      <c r="F20" s="467"/>
      <c r="G20" s="466"/>
      <c r="H20" s="467"/>
      <c r="I20" s="468"/>
      <c r="J20" s="466"/>
      <c r="K20" s="466"/>
      <c r="L20" s="467"/>
      <c r="M20" s="469"/>
      <c r="N20" s="142" t="s">
        <v>86</v>
      </c>
      <c r="O20" s="142"/>
      <c r="P20" s="142"/>
      <c r="Q20" s="467"/>
    </row>
    <row r="21" spans="1:41" ht="26.25" customHeight="1" x14ac:dyDescent="0.3">
      <c r="A21" s="466"/>
      <c r="B21" s="466"/>
      <c r="C21" s="466"/>
      <c r="D21" s="466"/>
      <c r="E21" s="466"/>
      <c r="F21" s="467"/>
      <c r="G21" s="466"/>
      <c r="H21" s="467"/>
      <c r="I21" s="468"/>
      <c r="J21" s="466"/>
      <c r="K21" s="466"/>
      <c r="L21" s="467"/>
      <c r="M21" s="469"/>
      <c r="N21" s="142" t="s">
        <v>61</v>
      </c>
      <c r="O21" s="142"/>
      <c r="P21" s="142"/>
      <c r="Q21" s="467"/>
    </row>
    <row r="22" spans="1:41" ht="28.5" customHeight="1" x14ac:dyDescent="0.3">
      <c r="A22" s="466"/>
      <c r="B22" s="466"/>
      <c r="C22" s="466"/>
      <c r="D22" s="466"/>
      <c r="E22" s="466"/>
      <c r="F22" s="467"/>
      <c r="G22" s="466"/>
      <c r="H22" s="467"/>
      <c r="I22" s="468"/>
      <c r="J22" s="466"/>
      <c r="K22" s="466"/>
      <c r="L22" s="467"/>
      <c r="M22" s="469"/>
      <c r="N22" s="142" t="s">
        <v>367</v>
      </c>
      <c r="O22" s="142"/>
      <c r="P22" s="142"/>
      <c r="Q22" s="142"/>
    </row>
    <row r="23" spans="1:41" ht="28.5" customHeight="1" x14ac:dyDescent="0.3">
      <c r="A23" s="466"/>
      <c r="B23" s="466"/>
      <c r="C23" s="466"/>
      <c r="D23" s="466"/>
      <c r="E23" s="466"/>
      <c r="F23" s="467"/>
      <c r="G23" s="466"/>
      <c r="H23" s="467"/>
      <c r="I23" s="468"/>
      <c r="J23" s="467"/>
      <c r="K23" s="467"/>
      <c r="L23" s="467"/>
      <c r="M23" s="162"/>
      <c r="N23" s="162"/>
      <c r="O23" s="162"/>
      <c r="P23" s="162"/>
      <c r="Q23" s="467"/>
    </row>
    <row r="24" spans="1:41" ht="11.25" customHeight="1" x14ac:dyDescent="0.25">
      <c r="A24" s="498" t="s">
        <v>60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</row>
    <row r="25" spans="1:41" ht="12" customHeight="1" x14ac:dyDescent="0.25">
      <c r="A25" s="498"/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</row>
    <row r="26" spans="1:41" ht="22.5" customHeight="1" x14ac:dyDescent="0.25">
      <c r="A26" s="499" t="s">
        <v>59</v>
      </c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</row>
    <row r="27" spans="1:41" ht="27" customHeight="1" x14ac:dyDescent="0.25">
      <c r="A27" s="499" t="s">
        <v>245</v>
      </c>
      <c r="B27" s="499"/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</row>
    <row r="28" spans="1:41" ht="11.25" customHeight="1" x14ac:dyDescent="0.25">
      <c r="A28" s="62"/>
      <c r="B28" s="62"/>
      <c r="C28" s="59"/>
      <c r="D28" s="59"/>
      <c r="E28" s="59"/>
      <c r="F28" s="135"/>
      <c r="G28" s="62"/>
      <c r="H28" s="142"/>
      <c r="I28" s="172"/>
      <c r="J28" s="59"/>
      <c r="K28" s="59"/>
      <c r="L28" s="142"/>
      <c r="M28" s="142"/>
      <c r="N28" s="142"/>
      <c r="O28" s="142"/>
      <c r="P28" s="142"/>
      <c r="Q28" s="142"/>
    </row>
    <row r="29" spans="1:41" ht="62.25" customHeight="1" x14ac:dyDescent="0.25">
      <c r="A29" s="505" t="s">
        <v>66</v>
      </c>
      <c r="B29" s="505" t="s">
        <v>246</v>
      </c>
      <c r="C29" s="505" t="s">
        <v>99</v>
      </c>
      <c r="D29" s="507" t="s">
        <v>58</v>
      </c>
      <c r="E29" s="508"/>
      <c r="F29" s="508"/>
      <c r="G29" s="509"/>
      <c r="H29" s="506" t="s">
        <v>366</v>
      </c>
      <c r="I29" s="515" t="s">
        <v>100</v>
      </c>
      <c r="J29" s="505" t="s">
        <v>67</v>
      </c>
      <c r="K29" s="505"/>
      <c r="L29" s="506" t="s">
        <v>297</v>
      </c>
      <c r="M29" s="504" t="s">
        <v>78</v>
      </c>
      <c r="N29" s="504"/>
      <c r="O29" s="504"/>
      <c r="P29" s="504"/>
      <c r="Q29" s="504"/>
    </row>
    <row r="30" spans="1:41" ht="93.75" customHeight="1" x14ac:dyDescent="0.25">
      <c r="A30" s="505"/>
      <c r="B30" s="505"/>
      <c r="C30" s="505"/>
      <c r="D30" s="505" t="s">
        <v>340</v>
      </c>
      <c r="E30" s="505" t="s">
        <v>344</v>
      </c>
      <c r="F30" s="506" t="s">
        <v>101</v>
      </c>
      <c r="G30" s="505" t="s">
        <v>365</v>
      </c>
      <c r="H30" s="506"/>
      <c r="I30" s="515"/>
      <c r="J30" s="505"/>
      <c r="K30" s="505"/>
      <c r="L30" s="506"/>
      <c r="M30" s="510" t="s">
        <v>57</v>
      </c>
      <c r="N30" s="511" t="s">
        <v>62</v>
      </c>
      <c r="O30" s="510" t="s">
        <v>56</v>
      </c>
      <c r="P30" s="510" t="s">
        <v>55</v>
      </c>
      <c r="Q30" s="510" t="s">
        <v>52</v>
      </c>
    </row>
    <row r="31" spans="1:41" ht="70.5" customHeight="1" x14ac:dyDescent="0.25">
      <c r="A31" s="505"/>
      <c r="B31" s="505"/>
      <c r="C31" s="505"/>
      <c r="D31" s="505"/>
      <c r="E31" s="505"/>
      <c r="F31" s="506"/>
      <c r="G31" s="505"/>
      <c r="H31" s="506"/>
      <c r="I31" s="515"/>
      <c r="J31" s="505"/>
      <c r="K31" s="505"/>
      <c r="L31" s="506"/>
      <c r="M31" s="510"/>
      <c r="N31" s="512"/>
      <c r="O31" s="510"/>
      <c r="P31" s="510"/>
      <c r="Q31" s="510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</row>
    <row r="32" spans="1:41" ht="15.75" customHeight="1" x14ac:dyDescent="0.25">
      <c r="A32" s="505"/>
      <c r="B32" s="505"/>
      <c r="C32" s="505"/>
      <c r="D32" s="505"/>
      <c r="E32" s="505"/>
      <c r="F32" s="506"/>
      <c r="G32" s="505"/>
      <c r="H32" s="506"/>
      <c r="I32" s="515"/>
      <c r="J32" s="505"/>
      <c r="K32" s="505"/>
      <c r="L32" s="506"/>
      <c r="M32" s="510"/>
      <c r="N32" s="513"/>
      <c r="O32" s="510"/>
      <c r="P32" s="510"/>
      <c r="Q32" s="510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</row>
    <row r="33" spans="1:41" s="58" customFormat="1" ht="51" customHeight="1" x14ac:dyDescent="0.25">
      <c r="A33" s="505"/>
      <c r="B33" s="505"/>
      <c r="C33" s="505"/>
      <c r="D33" s="505"/>
      <c r="E33" s="505"/>
      <c r="F33" s="506"/>
      <c r="G33" s="505"/>
      <c r="H33" s="506"/>
      <c r="I33" s="515"/>
      <c r="J33" s="452" t="s">
        <v>54</v>
      </c>
      <c r="K33" s="452" t="s">
        <v>53</v>
      </c>
      <c r="L33" s="453" t="s">
        <v>52</v>
      </c>
      <c r="M33" s="451" t="s">
        <v>291</v>
      </c>
      <c r="N33" s="451" t="s">
        <v>291</v>
      </c>
      <c r="O33" s="451" t="s">
        <v>292</v>
      </c>
      <c r="P33" s="451" t="s">
        <v>292</v>
      </c>
      <c r="Q33" s="451" t="s">
        <v>291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</row>
    <row r="34" spans="1:41" s="1" customFormat="1" ht="15.75" x14ac:dyDescent="0.25">
      <c r="A34" s="47">
        <v>1</v>
      </c>
      <c r="B34" s="47">
        <v>2</v>
      </c>
      <c r="C34" s="47">
        <v>3</v>
      </c>
      <c r="D34" s="47">
        <v>4</v>
      </c>
      <c r="E34" s="454">
        <v>5</v>
      </c>
      <c r="F34" s="173">
        <v>6</v>
      </c>
      <c r="G34" s="173">
        <v>7</v>
      </c>
      <c r="H34" s="173">
        <v>8</v>
      </c>
      <c r="I34" s="173">
        <v>9</v>
      </c>
      <c r="J34" s="454">
        <v>10</v>
      </c>
      <c r="K34" s="454">
        <v>11</v>
      </c>
      <c r="L34" s="101">
        <v>12</v>
      </c>
      <c r="M34" s="101">
        <v>13</v>
      </c>
      <c r="N34" s="101">
        <v>14</v>
      </c>
      <c r="O34" s="101">
        <v>15</v>
      </c>
      <c r="P34" s="101">
        <v>16</v>
      </c>
      <c r="Q34" s="177">
        <v>17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 s="1" customFormat="1" ht="18" customHeight="1" x14ac:dyDescent="0.25">
      <c r="A35" s="480" t="s">
        <v>364</v>
      </c>
      <c r="B35" s="481"/>
      <c r="C35" s="481"/>
      <c r="D35" s="481"/>
      <c r="E35" s="482"/>
      <c r="F35" s="173">
        <f>F36+F903+F1775</f>
        <v>697</v>
      </c>
      <c r="G35" s="448"/>
      <c r="H35" s="144">
        <f>H36+H903+H1775</f>
        <v>2915058.6899999995</v>
      </c>
      <c r="I35" s="173">
        <f>I36+I903+I1775</f>
        <v>120182</v>
      </c>
      <c r="J35" s="2" t="s">
        <v>5</v>
      </c>
      <c r="K35" s="454"/>
      <c r="L35" s="144">
        <f t="shared" ref="L35" si="0">L36+L903+L1775</f>
        <v>2531206635</v>
      </c>
      <c r="M35" s="144">
        <f>M36+M903+M1773</f>
        <v>2450199256</v>
      </c>
      <c r="N35" s="144">
        <f>N36+N903+N1773</f>
        <v>0</v>
      </c>
      <c r="O35" s="144">
        <f>O36+O903+O1773</f>
        <v>390029000</v>
      </c>
      <c r="P35" s="144">
        <f>P36+P903+P1773</f>
        <v>3977640.3999999994</v>
      </c>
      <c r="Q35" s="144">
        <f>Q36+Q903+Q1773</f>
        <v>2844205896.3999996</v>
      </c>
      <c r="R35" s="11"/>
      <c r="S35" s="340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s="1" customFormat="1" ht="18" customHeight="1" x14ac:dyDescent="0.25">
      <c r="A36" s="500" t="s">
        <v>102</v>
      </c>
      <c r="B36" s="501"/>
      <c r="C36" s="501"/>
      <c r="D36" s="501"/>
      <c r="E36" s="502"/>
      <c r="F36" s="173">
        <f>F38</f>
        <v>233</v>
      </c>
      <c r="G36" s="2" t="s">
        <v>5</v>
      </c>
      <c r="H36" s="144">
        <f>H38</f>
        <v>973464.84999999986</v>
      </c>
      <c r="I36" s="173">
        <f>I38</f>
        <v>39587</v>
      </c>
      <c r="J36" s="2" t="s">
        <v>5</v>
      </c>
      <c r="K36" s="2" t="s">
        <v>5</v>
      </c>
      <c r="L36" s="144">
        <f>L38</f>
        <v>705177802</v>
      </c>
      <c r="M36" s="144">
        <f>M38</f>
        <v>674596971</v>
      </c>
      <c r="N36" s="144">
        <f>N38</f>
        <v>0</v>
      </c>
      <c r="O36" s="144">
        <f>O38+O37</f>
        <v>42491000</v>
      </c>
      <c r="P36" s="144">
        <f>P38</f>
        <v>1456313</v>
      </c>
      <c r="Q36" s="144">
        <f>M36+N36+O36+P36</f>
        <v>718544284</v>
      </c>
      <c r="R36" s="11"/>
      <c r="S36" s="340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s="1" customFormat="1" ht="18" customHeight="1" x14ac:dyDescent="0.25">
      <c r="A37" s="480" t="s">
        <v>103</v>
      </c>
      <c r="B37" s="481"/>
      <c r="C37" s="481"/>
      <c r="D37" s="481"/>
      <c r="E37" s="481"/>
      <c r="F37" s="481"/>
      <c r="G37" s="481"/>
      <c r="H37" s="481"/>
      <c r="I37" s="482"/>
      <c r="J37" s="2" t="s">
        <v>5</v>
      </c>
      <c r="K37" s="2"/>
      <c r="L37" s="144"/>
      <c r="M37" s="144"/>
      <c r="N37" s="144"/>
      <c r="O37" s="144">
        <v>0</v>
      </c>
      <c r="P37" s="144"/>
      <c r="Q37" s="144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s="67" customFormat="1" ht="18" customHeight="1" x14ac:dyDescent="0.3">
      <c r="A38" s="484" t="s">
        <v>104</v>
      </c>
      <c r="B38" s="484"/>
      <c r="C38" s="484"/>
      <c r="D38" s="484"/>
      <c r="E38" s="484"/>
      <c r="F38" s="101">
        <f>F39+F113+F173+F193+F264+F478+F610+F749+F771+F863+F868+F884</f>
        <v>233</v>
      </c>
      <c r="G38" s="2" t="s">
        <v>5</v>
      </c>
      <c r="H38" s="143">
        <f>H39+H113+H173+H193+H264+H478+H610+H749+H771+H863+H868+H884</f>
        <v>973464.84999999986</v>
      </c>
      <c r="I38" s="101">
        <f>I39+I113+I173+I193+I264+I478+I610+I749+I771+I863+I868+I884</f>
        <v>39587</v>
      </c>
      <c r="J38" s="2" t="s">
        <v>5</v>
      </c>
      <c r="K38" s="2" t="s">
        <v>5</v>
      </c>
      <c r="L38" s="144">
        <f>L39+L113+L173+L193+L264+L478+L610+L749+L771+L863+L868+L884</f>
        <v>705177802</v>
      </c>
      <c r="M38" s="144">
        <f>M39+M113+M173+M193+M264+M478+M610+M749+M771+M863+M868+M884</f>
        <v>674596971</v>
      </c>
      <c r="N38" s="144">
        <v>0</v>
      </c>
      <c r="O38" s="144">
        <f>O39+O113+O173+O193+O264+O478+O610+O749+O771+O863+O868+O884</f>
        <v>42491000</v>
      </c>
      <c r="P38" s="144">
        <f>P39+P113+P173+P193+P264+P478+P610+P749+P771+P863+P868+P884</f>
        <v>1456313</v>
      </c>
      <c r="Q38" s="144">
        <f>M38+N38+O38+P38</f>
        <v>718544284</v>
      </c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</row>
    <row r="39" spans="1:41" s="67" customFormat="1" ht="18" customHeight="1" x14ac:dyDescent="0.3">
      <c r="A39" s="503" t="s">
        <v>105</v>
      </c>
      <c r="B39" s="484"/>
      <c r="C39" s="484"/>
      <c r="D39" s="484"/>
      <c r="E39" s="484"/>
      <c r="F39" s="101">
        <v>17</v>
      </c>
      <c r="G39" s="454" t="s">
        <v>5</v>
      </c>
      <c r="H39" s="143">
        <f>H41+H44+H47+H50+H56+H59+H62+H68+H71+H77+H80+H85+H91+H94+H100+H103+H110</f>
        <v>32182.600000000006</v>
      </c>
      <c r="I39" s="101">
        <f>I41+I44+I47+I50+I56+I59+I62+I68+I71+I77+I80+I85+I91+I94+I100+I103+I110</f>
        <v>852</v>
      </c>
      <c r="J39" s="454" t="s">
        <v>5</v>
      </c>
      <c r="K39" s="7" t="s">
        <v>5</v>
      </c>
      <c r="L39" s="186">
        <f>L41+L44+L47+L50+L56+L59+L62+L68+L71+L77+L80+L85+L91+L94+L100+L103+L110</f>
        <v>38768570</v>
      </c>
      <c r="M39" s="186">
        <f>M41+M44+M47+M50+M56+M59+M62+M68+M71+M77+M80+M85+M91+M94+M100+M103+M110</f>
        <v>38571490</v>
      </c>
      <c r="N39" s="186">
        <f>N41+N44+N47+N50+N56+N59+N62+N68+N71+N77+N80+N85+N91+N94+N100+N103+N110</f>
        <v>0</v>
      </c>
      <c r="O39" s="186">
        <f>O40+O41+O44+O47+O50+O56+O59+O62+O68+O71+O77+O80+O85+O91+O94+O100+O103+O110</f>
        <v>2439000</v>
      </c>
      <c r="P39" s="186">
        <f>P41+P44+P47+P50+P56+P59+P62+P68+P71+P77+P80+P85+P91+P94+P100+P103+P110</f>
        <v>9385</v>
      </c>
      <c r="Q39" s="186">
        <f>M39+N39+O39+P39</f>
        <v>41019875</v>
      </c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</row>
    <row r="40" spans="1:41" s="18" customFormat="1" ht="18" customHeight="1" x14ac:dyDescent="0.3">
      <c r="A40" s="480" t="s">
        <v>97</v>
      </c>
      <c r="B40" s="481"/>
      <c r="C40" s="481"/>
      <c r="D40" s="481"/>
      <c r="E40" s="481"/>
      <c r="F40" s="481"/>
      <c r="G40" s="481"/>
      <c r="H40" s="481"/>
      <c r="I40" s="482"/>
      <c r="J40" s="454" t="s">
        <v>5</v>
      </c>
      <c r="K40" s="7" t="s">
        <v>5</v>
      </c>
      <c r="L40" s="186"/>
      <c r="M40" s="187"/>
      <c r="N40" s="187"/>
      <c r="O40" s="214">
        <v>2251305</v>
      </c>
      <c r="P40" s="187"/>
      <c r="Q40" s="188">
        <f>O40</f>
        <v>2251305</v>
      </c>
      <c r="R40" s="25"/>
      <c r="S40" s="25"/>
      <c r="T40" s="25"/>
      <c r="U40" s="26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6"/>
      <c r="AM40" s="25"/>
      <c r="AN40" s="25"/>
      <c r="AO40" s="25"/>
    </row>
    <row r="41" spans="1:41" s="18" customFormat="1" ht="18" customHeight="1" x14ac:dyDescent="0.3">
      <c r="A41" s="437">
        <v>1</v>
      </c>
      <c r="B41" s="53">
        <v>71951000</v>
      </c>
      <c r="C41" s="5" t="s">
        <v>51</v>
      </c>
      <c r="D41" s="5" t="s">
        <v>51</v>
      </c>
      <c r="E41" s="5" t="s">
        <v>106</v>
      </c>
      <c r="F41" s="176">
        <v>50</v>
      </c>
      <c r="G41" s="81" t="s">
        <v>68</v>
      </c>
      <c r="H41" s="145">
        <v>1392.9</v>
      </c>
      <c r="I41" s="101">
        <v>53</v>
      </c>
      <c r="J41" s="448" t="s">
        <v>184</v>
      </c>
      <c r="K41" s="7" t="s">
        <v>5</v>
      </c>
      <c r="L41" s="164">
        <f>L42+L43</f>
        <v>271826</v>
      </c>
      <c r="M41" s="164">
        <f>L41</f>
        <v>271826</v>
      </c>
      <c r="N41" s="186">
        <v>0</v>
      </c>
      <c r="O41" s="186">
        <v>0</v>
      </c>
      <c r="P41" s="186">
        <v>0</v>
      </c>
      <c r="Q41" s="186">
        <f>M41+N41+O41+P41</f>
        <v>271826</v>
      </c>
      <c r="R41" s="25"/>
      <c r="S41" s="25"/>
      <c r="T41" s="25"/>
      <c r="U41" s="26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6"/>
      <c r="AM41" s="25"/>
      <c r="AN41" s="25"/>
      <c r="AO41" s="25"/>
    </row>
    <row r="42" spans="1:41" s="9" customFormat="1" ht="48" customHeight="1" x14ac:dyDescent="0.3">
      <c r="A42" s="438"/>
      <c r="B42" s="437">
        <v>71951000</v>
      </c>
      <c r="C42" s="210" t="s">
        <v>51</v>
      </c>
      <c r="D42" s="23"/>
      <c r="E42" s="23"/>
      <c r="F42" s="211"/>
      <c r="G42" s="212"/>
      <c r="H42" s="213"/>
      <c r="I42" s="180"/>
      <c r="J42" s="5" t="s">
        <v>185</v>
      </c>
      <c r="K42" s="20" t="s">
        <v>25</v>
      </c>
      <c r="L42" s="164">
        <v>252912</v>
      </c>
      <c r="M42" s="164">
        <f>L42</f>
        <v>252912</v>
      </c>
      <c r="N42" s="186"/>
      <c r="O42" s="186"/>
      <c r="P42" s="186"/>
      <c r="Q42" s="186">
        <f t="shared" ref="Q42:Q105" si="1">M42+N42+O42+P42</f>
        <v>252912</v>
      </c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26"/>
      <c r="AM42" s="39"/>
      <c r="AN42" s="39"/>
      <c r="AO42" s="39"/>
    </row>
    <row r="43" spans="1:41" s="203" customFormat="1" ht="19.5" customHeight="1" x14ac:dyDescent="0.3">
      <c r="A43" s="438"/>
      <c r="B43" s="53">
        <v>71951000</v>
      </c>
      <c r="C43" s="5" t="s">
        <v>51</v>
      </c>
      <c r="D43" s="215"/>
      <c r="E43" s="215"/>
      <c r="F43" s="215"/>
      <c r="G43" s="215"/>
      <c r="H43" s="215"/>
      <c r="I43" s="215"/>
      <c r="J43" s="5" t="s">
        <v>303</v>
      </c>
      <c r="K43" s="20" t="s">
        <v>298</v>
      </c>
      <c r="L43" s="164">
        <v>18914</v>
      </c>
      <c r="M43" s="164">
        <f>L43</f>
        <v>18914</v>
      </c>
      <c r="N43" s="186"/>
      <c r="O43" s="186"/>
      <c r="P43" s="186"/>
      <c r="Q43" s="186">
        <f t="shared" si="1"/>
        <v>18914</v>
      </c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2"/>
      <c r="AM43" s="201"/>
      <c r="AN43" s="201"/>
      <c r="AO43" s="201"/>
    </row>
    <row r="44" spans="1:41" s="1" customFormat="1" ht="18" customHeight="1" x14ac:dyDescent="0.3">
      <c r="A44" s="437">
        <v>2</v>
      </c>
      <c r="B44" s="53">
        <v>71951000</v>
      </c>
      <c r="C44" s="5" t="s">
        <v>51</v>
      </c>
      <c r="D44" s="5" t="s">
        <v>51</v>
      </c>
      <c r="E44" s="5" t="s">
        <v>87</v>
      </c>
      <c r="F44" s="176">
        <v>6</v>
      </c>
      <c r="G44" s="81" t="s">
        <v>68</v>
      </c>
      <c r="H44" s="145">
        <v>6899.2</v>
      </c>
      <c r="I44" s="101">
        <v>27</v>
      </c>
      <c r="J44" s="448" t="s">
        <v>184</v>
      </c>
      <c r="K44" s="7" t="s">
        <v>5</v>
      </c>
      <c r="L44" s="164">
        <f>L45+L46</f>
        <v>588831</v>
      </c>
      <c r="M44" s="164">
        <f>L44</f>
        <v>588831</v>
      </c>
      <c r="N44" s="186">
        <v>0</v>
      </c>
      <c r="O44" s="186">
        <v>0</v>
      </c>
      <c r="P44" s="186">
        <v>0</v>
      </c>
      <c r="Q44" s="186">
        <f t="shared" si="1"/>
        <v>588831</v>
      </c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26"/>
      <c r="AM44" s="11"/>
      <c r="AN44" s="11"/>
      <c r="AO44" s="11"/>
    </row>
    <row r="45" spans="1:41" s="1" customFormat="1" ht="48" customHeight="1" x14ac:dyDescent="0.3">
      <c r="A45" s="438"/>
      <c r="B45" s="53">
        <v>71951000</v>
      </c>
      <c r="C45" s="5" t="s">
        <v>51</v>
      </c>
      <c r="D45" s="5"/>
      <c r="E45" s="5"/>
      <c r="F45" s="176"/>
      <c r="G45" s="81"/>
      <c r="H45" s="145"/>
      <c r="I45" s="101"/>
      <c r="J45" s="5" t="s">
        <v>185</v>
      </c>
      <c r="K45" s="20" t="s">
        <v>25</v>
      </c>
      <c r="L45" s="164">
        <v>558532</v>
      </c>
      <c r="M45" s="164">
        <f t="shared" ref="M45:M46" si="2">L45</f>
        <v>558532</v>
      </c>
      <c r="N45" s="186"/>
      <c r="O45" s="186"/>
      <c r="P45" s="186"/>
      <c r="Q45" s="186">
        <f t="shared" si="1"/>
        <v>558532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26"/>
      <c r="AM45" s="11"/>
      <c r="AN45" s="11"/>
      <c r="AO45" s="11"/>
    </row>
    <row r="46" spans="1:41" s="203" customFormat="1" ht="19.5" customHeight="1" x14ac:dyDescent="0.3">
      <c r="A46" s="439"/>
      <c r="B46" s="53">
        <v>71951000</v>
      </c>
      <c r="C46" s="5" t="s">
        <v>51</v>
      </c>
      <c r="D46" s="5"/>
      <c r="E46" s="5"/>
      <c r="F46" s="176"/>
      <c r="G46" s="81"/>
      <c r="H46" s="145"/>
      <c r="I46" s="101"/>
      <c r="J46" s="5" t="s">
        <v>303</v>
      </c>
      <c r="K46" s="20" t="s">
        <v>298</v>
      </c>
      <c r="L46" s="164">
        <v>30299</v>
      </c>
      <c r="M46" s="164">
        <f t="shared" si="2"/>
        <v>30299</v>
      </c>
      <c r="N46" s="186"/>
      <c r="O46" s="186"/>
      <c r="P46" s="186"/>
      <c r="Q46" s="186">
        <f t="shared" si="1"/>
        <v>30299</v>
      </c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2"/>
      <c r="AM46" s="201"/>
      <c r="AN46" s="201"/>
      <c r="AO46" s="201"/>
    </row>
    <row r="47" spans="1:41" s="9" customFormat="1" ht="18" customHeight="1" x14ac:dyDescent="0.3">
      <c r="A47" s="437">
        <v>3</v>
      </c>
      <c r="B47" s="53">
        <v>71951000</v>
      </c>
      <c r="C47" s="5" t="s">
        <v>51</v>
      </c>
      <c r="D47" s="5" t="s">
        <v>51</v>
      </c>
      <c r="E47" s="5" t="s">
        <v>87</v>
      </c>
      <c r="F47" s="176">
        <v>8</v>
      </c>
      <c r="G47" s="81" t="s">
        <v>68</v>
      </c>
      <c r="H47" s="145">
        <v>1523.1</v>
      </c>
      <c r="I47" s="101">
        <v>27</v>
      </c>
      <c r="J47" s="448" t="s">
        <v>184</v>
      </c>
      <c r="K47" s="7" t="s">
        <v>5</v>
      </c>
      <c r="L47" s="164">
        <f>L48+L49</f>
        <v>266714</v>
      </c>
      <c r="M47" s="164">
        <f>L47</f>
        <v>266714</v>
      </c>
      <c r="N47" s="186">
        <v>0</v>
      </c>
      <c r="O47" s="186">
        <v>0</v>
      </c>
      <c r="P47" s="186">
        <v>0</v>
      </c>
      <c r="Q47" s="186">
        <f t="shared" si="1"/>
        <v>266714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26"/>
      <c r="AM47" s="39"/>
      <c r="AN47" s="39"/>
      <c r="AO47" s="39"/>
    </row>
    <row r="48" spans="1:41" s="1" customFormat="1" ht="48" customHeight="1" x14ac:dyDescent="0.3">
      <c r="A48" s="438"/>
      <c r="B48" s="53">
        <v>71951000</v>
      </c>
      <c r="C48" s="5" t="s">
        <v>51</v>
      </c>
      <c r="D48" s="5"/>
      <c r="E48" s="5"/>
      <c r="F48" s="176"/>
      <c r="G48" s="81"/>
      <c r="H48" s="145"/>
      <c r="I48" s="101"/>
      <c r="J48" s="5" t="s">
        <v>185</v>
      </c>
      <c r="K48" s="20" t="s">
        <v>25</v>
      </c>
      <c r="L48" s="164">
        <v>241894</v>
      </c>
      <c r="M48" s="164">
        <f t="shared" ref="M48:M49" si="3">L48</f>
        <v>241894</v>
      </c>
      <c r="N48" s="186"/>
      <c r="O48" s="186"/>
      <c r="P48" s="186"/>
      <c r="Q48" s="186">
        <f t="shared" si="1"/>
        <v>241894</v>
      </c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26"/>
      <c r="AM48" s="11"/>
      <c r="AN48" s="11"/>
      <c r="AO48" s="11"/>
    </row>
    <row r="49" spans="1:41" s="203" customFormat="1" ht="19.5" customHeight="1" x14ac:dyDescent="0.3">
      <c r="A49" s="439"/>
      <c r="B49" s="53">
        <v>71951000</v>
      </c>
      <c r="C49" s="5" t="s">
        <v>51</v>
      </c>
      <c r="D49" s="5"/>
      <c r="E49" s="5"/>
      <c r="F49" s="176"/>
      <c r="G49" s="81"/>
      <c r="H49" s="145"/>
      <c r="I49" s="101"/>
      <c r="J49" s="5" t="s">
        <v>303</v>
      </c>
      <c r="K49" s="20" t="s">
        <v>298</v>
      </c>
      <c r="L49" s="164">
        <v>24820</v>
      </c>
      <c r="M49" s="164">
        <f t="shared" si="3"/>
        <v>24820</v>
      </c>
      <c r="N49" s="186"/>
      <c r="O49" s="186"/>
      <c r="P49" s="186"/>
      <c r="Q49" s="186">
        <f t="shared" si="1"/>
        <v>24820</v>
      </c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2"/>
      <c r="AM49" s="201"/>
      <c r="AN49" s="201"/>
      <c r="AO49" s="201"/>
    </row>
    <row r="50" spans="1:41" s="1" customFormat="1" ht="18" customHeight="1" x14ac:dyDescent="0.3">
      <c r="A50" s="471">
        <v>4</v>
      </c>
      <c r="B50" s="53">
        <v>71951000</v>
      </c>
      <c r="C50" s="5" t="s">
        <v>51</v>
      </c>
      <c r="D50" s="5" t="s">
        <v>51</v>
      </c>
      <c r="E50" s="5" t="s">
        <v>87</v>
      </c>
      <c r="F50" s="176">
        <v>9</v>
      </c>
      <c r="G50" s="81" t="s">
        <v>68</v>
      </c>
      <c r="H50" s="145">
        <v>615</v>
      </c>
      <c r="I50" s="101">
        <v>27</v>
      </c>
      <c r="J50" s="448" t="s">
        <v>184</v>
      </c>
      <c r="K50" s="7" t="s">
        <v>5</v>
      </c>
      <c r="L50" s="164">
        <f>L51+L52+L53+L54+L55</f>
        <v>1814606</v>
      </c>
      <c r="M50" s="164">
        <f>L50</f>
        <v>1814606</v>
      </c>
      <c r="N50" s="186">
        <v>0</v>
      </c>
      <c r="O50" s="186">
        <v>0</v>
      </c>
      <c r="P50" s="186">
        <v>0</v>
      </c>
      <c r="Q50" s="186">
        <f t="shared" si="1"/>
        <v>1814606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26"/>
      <c r="AM50" s="11"/>
      <c r="AN50" s="11"/>
      <c r="AO50" s="11"/>
    </row>
    <row r="51" spans="1:41" s="9" customFormat="1" ht="18" customHeight="1" x14ac:dyDescent="0.3">
      <c r="A51" s="472"/>
      <c r="B51" s="53">
        <v>71951000</v>
      </c>
      <c r="C51" s="5" t="s">
        <v>51</v>
      </c>
      <c r="D51" s="5"/>
      <c r="E51" s="5"/>
      <c r="F51" s="176"/>
      <c r="G51" s="81"/>
      <c r="H51" s="145"/>
      <c r="I51" s="101"/>
      <c r="J51" s="5" t="s">
        <v>191</v>
      </c>
      <c r="K51" s="20" t="s">
        <v>9</v>
      </c>
      <c r="L51" s="164">
        <v>868978</v>
      </c>
      <c r="M51" s="164">
        <f t="shared" ref="M51:M55" si="4">L51</f>
        <v>868978</v>
      </c>
      <c r="N51" s="186"/>
      <c r="O51" s="186"/>
      <c r="P51" s="186"/>
      <c r="Q51" s="186">
        <f t="shared" si="1"/>
        <v>868978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26"/>
      <c r="AM51" s="39"/>
      <c r="AN51" s="39"/>
      <c r="AO51" s="39"/>
    </row>
    <row r="52" spans="1:41" s="1" customFormat="1" ht="18" customHeight="1" x14ac:dyDescent="0.3">
      <c r="A52" s="472"/>
      <c r="B52" s="53">
        <v>71951000</v>
      </c>
      <c r="C52" s="5" t="s">
        <v>51</v>
      </c>
      <c r="D52" s="5"/>
      <c r="E52" s="5"/>
      <c r="F52" s="176"/>
      <c r="G52" s="81"/>
      <c r="H52" s="145"/>
      <c r="I52" s="101"/>
      <c r="J52" s="5" t="s">
        <v>186</v>
      </c>
      <c r="K52" s="20">
        <v>10</v>
      </c>
      <c r="L52" s="164">
        <v>759535</v>
      </c>
      <c r="M52" s="164">
        <f t="shared" si="4"/>
        <v>759535</v>
      </c>
      <c r="N52" s="186"/>
      <c r="O52" s="186"/>
      <c r="P52" s="186"/>
      <c r="Q52" s="186">
        <f t="shared" si="1"/>
        <v>759535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26"/>
      <c r="AM52" s="11"/>
      <c r="AN52" s="11"/>
      <c r="AO52" s="11"/>
    </row>
    <row r="53" spans="1:41" s="1" customFormat="1" ht="30.75" customHeight="1" x14ac:dyDescent="0.3">
      <c r="A53" s="472"/>
      <c r="B53" s="53">
        <v>71951000</v>
      </c>
      <c r="C53" s="5" t="s">
        <v>51</v>
      </c>
      <c r="D53" s="5"/>
      <c r="E53" s="5"/>
      <c r="F53" s="176"/>
      <c r="G53" s="81"/>
      <c r="H53" s="145"/>
      <c r="I53" s="101"/>
      <c r="J53" s="5" t="s">
        <v>187</v>
      </c>
      <c r="K53" s="20" t="s">
        <v>13</v>
      </c>
      <c r="L53" s="164">
        <v>186093</v>
      </c>
      <c r="M53" s="164">
        <f t="shared" si="4"/>
        <v>186093</v>
      </c>
      <c r="N53" s="186"/>
      <c r="O53" s="186"/>
      <c r="P53" s="186"/>
      <c r="Q53" s="186">
        <f t="shared" si="1"/>
        <v>186093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26"/>
      <c r="AM53" s="11"/>
      <c r="AN53" s="11"/>
      <c r="AO53" s="11"/>
    </row>
    <row r="54" spans="1:41" s="9" customFormat="1" ht="48" customHeight="1" x14ac:dyDescent="0.3">
      <c r="A54" s="472"/>
      <c r="B54" s="53">
        <v>71951000</v>
      </c>
      <c r="C54" s="5" t="s">
        <v>51</v>
      </c>
      <c r="D54" s="5"/>
      <c r="E54" s="5"/>
      <c r="F54" s="176"/>
      <c r="G54" s="81"/>
      <c r="H54" s="145"/>
      <c r="I54" s="101"/>
      <c r="J54" s="5" t="s">
        <v>185</v>
      </c>
      <c r="K54" s="20" t="s">
        <v>25</v>
      </c>
      <c r="L54" s="164">
        <v>0</v>
      </c>
      <c r="M54" s="164">
        <f t="shared" si="4"/>
        <v>0</v>
      </c>
      <c r="N54" s="214"/>
      <c r="O54" s="164"/>
      <c r="P54" s="164"/>
      <c r="Q54" s="186">
        <f t="shared" si="1"/>
        <v>0</v>
      </c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26"/>
      <c r="AM54" s="39"/>
      <c r="AN54" s="39"/>
      <c r="AO54" s="39"/>
    </row>
    <row r="55" spans="1:41" s="1" customFormat="1" ht="18" customHeight="1" x14ac:dyDescent="0.3">
      <c r="A55" s="473"/>
      <c r="B55" s="53">
        <v>71951001</v>
      </c>
      <c r="C55" s="5" t="s">
        <v>51</v>
      </c>
      <c r="D55" s="5"/>
      <c r="E55" s="5"/>
      <c r="F55" s="176"/>
      <c r="G55" s="81"/>
      <c r="H55" s="145"/>
      <c r="I55" s="101"/>
      <c r="J55" s="448" t="s">
        <v>189</v>
      </c>
      <c r="K55" s="20" t="s">
        <v>0</v>
      </c>
      <c r="L55" s="164">
        <v>0</v>
      </c>
      <c r="M55" s="164">
        <f t="shared" si="4"/>
        <v>0</v>
      </c>
      <c r="N55" s="186"/>
      <c r="O55" s="186"/>
      <c r="P55" s="186"/>
      <c r="Q55" s="186">
        <f t="shared" si="1"/>
        <v>0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26"/>
      <c r="AM55" s="11"/>
      <c r="AN55" s="11"/>
      <c r="AO55" s="11"/>
    </row>
    <row r="56" spans="1:41" s="9" customFormat="1" ht="18" customHeight="1" x14ac:dyDescent="0.3">
      <c r="A56" s="438">
        <v>5</v>
      </c>
      <c r="B56" s="53">
        <v>71951000</v>
      </c>
      <c r="C56" s="5" t="s">
        <v>51</v>
      </c>
      <c r="D56" s="5" t="s">
        <v>51</v>
      </c>
      <c r="E56" s="5" t="s">
        <v>87</v>
      </c>
      <c r="F56" s="176" t="s">
        <v>107</v>
      </c>
      <c r="G56" s="81" t="s">
        <v>68</v>
      </c>
      <c r="H56" s="145">
        <v>392.4</v>
      </c>
      <c r="I56" s="101">
        <v>6</v>
      </c>
      <c r="J56" s="448" t="s">
        <v>184</v>
      </c>
      <c r="K56" s="20" t="s">
        <v>5</v>
      </c>
      <c r="L56" s="164">
        <f>L57+L58</f>
        <v>707744</v>
      </c>
      <c r="M56" s="164">
        <f>L56</f>
        <v>707744</v>
      </c>
      <c r="N56" s="186">
        <v>0</v>
      </c>
      <c r="O56" s="186">
        <v>0</v>
      </c>
      <c r="P56" s="186">
        <v>0</v>
      </c>
      <c r="Q56" s="186">
        <f t="shared" si="1"/>
        <v>707744</v>
      </c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26"/>
      <c r="AM56" s="39"/>
      <c r="AN56" s="39"/>
      <c r="AO56" s="39"/>
    </row>
    <row r="57" spans="1:41" s="1" customFormat="1" ht="18" customHeight="1" x14ac:dyDescent="0.3">
      <c r="A57" s="438"/>
      <c r="B57" s="53">
        <v>71951000</v>
      </c>
      <c r="C57" s="5" t="s">
        <v>51</v>
      </c>
      <c r="D57" s="5"/>
      <c r="E57" s="5"/>
      <c r="F57" s="176"/>
      <c r="G57" s="81"/>
      <c r="H57" s="145"/>
      <c r="I57" s="101"/>
      <c r="J57" s="5" t="s">
        <v>191</v>
      </c>
      <c r="K57" s="20" t="s">
        <v>9</v>
      </c>
      <c r="L57" s="164">
        <v>707744</v>
      </c>
      <c r="M57" s="164">
        <f t="shared" ref="M57:M58" si="5">L57</f>
        <v>707744</v>
      </c>
      <c r="N57" s="189"/>
      <c r="O57" s="186"/>
      <c r="P57" s="186"/>
      <c r="Q57" s="186">
        <f t="shared" si="1"/>
        <v>707744</v>
      </c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26"/>
      <c r="AM57" s="11"/>
      <c r="AN57" s="11"/>
      <c r="AO57" s="11"/>
    </row>
    <row r="58" spans="1:41" s="9" customFormat="1" ht="18" customHeight="1" x14ac:dyDescent="0.3">
      <c r="A58" s="438"/>
      <c r="B58" s="53">
        <v>71951000</v>
      </c>
      <c r="C58" s="5" t="s">
        <v>51</v>
      </c>
      <c r="D58" s="5"/>
      <c r="E58" s="5"/>
      <c r="F58" s="176"/>
      <c r="G58" s="81"/>
      <c r="H58" s="145"/>
      <c r="I58" s="101"/>
      <c r="J58" s="448" t="s">
        <v>189</v>
      </c>
      <c r="K58" s="20" t="s">
        <v>0</v>
      </c>
      <c r="L58" s="164">
        <v>0</v>
      </c>
      <c r="M58" s="164">
        <f t="shared" si="5"/>
        <v>0</v>
      </c>
      <c r="N58" s="189"/>
      <c r="O58" s="186"/>
      <c r="P58" s="186"/>
      <c r="Q58" s="186">
        <f t="shared" si="1"/>
        <v>0</v>
      </c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26"/>
      <c r="AM58" s="39"/>
      <c r="AN58" s="39"/>
      <c r="AO58" s="39"/>
    </row>
    <row r="59" spans="1:41" s="1" customFormat="1" ht="18" customHeight="1" x14ac:dyDescent="0.3">
      <c r="A59" s="437">
        <v>6</v>
      </c>
      <c r="B59" s="53">
        <v>71951000</v>
      </c>
      <c r="C59" s="5" t="s">
        <v>51</v>
      </c>
      <c r="D59" s="5" t="s">
        <v>51</v>
      </c>
      <c r="E59" s="5" t="s">
        <v>108</v>
      </c>
      <c r="F59" s="176">
        <v>7</v>
      </c>
      <c r="G59" s="81" t="s">
        <v>68</v>
      </c>
      <c r="H59" s="145">
        <v>2862.9</v>
      </c>
      <c r="I59" s="101">
        <v>98</v>
      </c>
      <c r="J59" s="448" t="s">
        <v>184</v>
      </c>
      <c r="K59" s="7" t="s">
        <v>5</v>
      </c>
      <c r="L59" s="164">
        <f>L60+L61</f>
        <v>431743</v>
      </c>
      <c r="M59" s="164">
        <f>L59</f>
        <v>431743</v>
      </c>
      <c r="N59" s="186">
        <v>0</v>
      </c>
      <c r="O59" s="186">
        <v>0</v>
      </c>
      <c r="P59" s="186">
        <v>0</v>
      </c>
      <c r="Q59" s="186">
        <f t="shared" si="1"/>
        <v>431743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26"/>
      <c r="AM59" s="11"/>
      <c r="AN59" s="11"/>
      <c r="AO59" s="11"/>
    </row>
    <row r="60" spans="1:41" s="1" customFormat="1" ht="48" customHeight="1" x14ac:dyDescent="0.3">
      <c r="A60" s="438"/>
      <c r="B60" s="53">
        <v>71951000</v>
      </c>
      <c r="C60" s="5" t="s">
        <v>51</v>
      </c>
      <c r="D60" s="5"/>
      <c r="E60" s="5"/>
      <c r="F60" s="176"/>
      <c r="G60" s="81"/>
      <c r="H60" s="145"/>
      <c r="I60" s="101"/>
      <c r="J60" s="5" t="s">
        <v>185</v>
      </c>
      <c r="K60" s="20" t="s">
        <v>25</v>
      </c>
      <c r="L60" s="164">
        <v>404646</v>
      </c>
      <c r="M60" s="164">
        <f t="shared" ref="M60:M61" si="6">L60</f>
        <v>404646</v>
      </c>
      <c r="N60" s="186"/>
      <c r="O60" s="186"/>
      <c r="P60" s="186"/>
      <c r="Q60" s="186">
        <f t="shared" si="1"/>
        <v>404646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26"/>
      <c r="AM60" s="11"/>
      <c r="AN60" s="11"/>
      <c r="AO60" s="11"/>
    </row>
    <row r="61" spans="1:41" s="203" customFormat="1" ht="19.5" customHeight="1" x14ac:dyDescent="0.3">
      <c r="A61" s="439"/>
      <c r="B61" s="53">
        <v>71951000</v>
      </c>
      <c r="C61" s="5" t="s">
        <v>51</v>
      </c>
      <c r="D61" s="5"/>
      <c r="E61" s="5"/>
      <c r="F61" s="176"/>
      <c r="G61" s="81"/>
      <c r="H61" s="145"/>
      <c r="I61" s="101"/>
      <c r="J61" s="5" t="s">
        <v>303</v>
      </c>
      <c r="K61" s="20" t="s">
        <v>298</v>
      </c>
      <c r="L61" s="164">
        <v>27097</v>
      </c>
      <c r="M61" s="164">
        <f t="shared" si="6"/>
        <v>27097</v>
      </c>
      <c r="N61" s="186"/>
      <c r="O61" s="186"/>
      <c r="P61" s="186"/>
      <c r="Q61" s="186">
        <f t="shared" si="1"/>
        <v>27097</v>
      </c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2"/>
      <c r="AM61" s="201"/>
      <c r="AN61" s="201"/>
      <c r="AO61" s="201"/>
    </row>
    <row r="62" spans="1:41" s="293" customFormat="1" ht="18" customHeight="1" x14ac:dyDescent="0.3">
      <c r="A62" s="471">
        <v>7</v>
      </c>
      <c r="B62" s="53">
        <v>71951000</v>
      </c>
      <c r="C62" s="5" t="s">
        <v>51</v>
      </c>
      <c r="D62" s="5" t="s">
        <v>51</v>
      </c>
      <c r="E62" s="5" t="s">
        <v>108</v>
      </c>
      <c r="F62" s="176">
        <v>37</v>
      </c>
      <c r="G62" s="81" t="s">
        <v>68</v>
      </c>
      <c r="H62" s="145">
        <v>2017.6</v>
      </c>
      <c r="I62" s="101">
        <v>27</v>
      </c>
      <c r="J62" s="448" t="s">
        <v>184</v>
      </c>
      <c r="K62" s="19" t="s">
        <v>5</v>
      </c>
      <c r="L62" s="164">
        <f>L63+L64+L65+L66+L67</f>
        <v>5345397</v>
      </c>
      <c r="M62" s="164">
        <f>L62</f>
        <v>5345397</v>
      </c>
      <c r="N62" s="186">
        <v>0</v>
      </c>
      <c r="O62" s="186">
        <v>0</v>
      </c>
      <c r="P62" s="186">
        <v>0</v>
      </c>
      <c r="Q62" s="186">
        <f t="shared" si="1"/>
        <v>5345397</v>
      </c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2"/>
      <c r="AM62" s="290"/>
      <c r="AN62" s="290"/>
      <c r="AO62" s="290"/>
    </row>
    <row r="63" spans="1:41" s="289" customFormat="1" ht="18" customHeight="1" x14ac:dyDescent="0.3">
      <c r="A63" s="472"/>
      <c r="B63" s="53">
        <v>71951000</v>
      </c>
      <c r="C63" s="5" t="s">
        <v>51</v>
      </c>
      <c r="D63" s="5"/>
      <c r="E63" s="5"/>
      <c r="F63" s="176"/>
      <c r="G63" s="81"/>
      <c r="H63" s="145"/>
      <c r="I63" s="101"/>
      <c r="J63" s="5" t="s">
        <v>191</v>
      </c>
      <c r="K63" s="20" t="s">
        <v>9</v>
      </c>
      <c r="L63" s="164">
        <v>2171021</v>
      </c>
      <c r="M63" s="164">
        <f t="shared" ref="M63:M67" si="7">L63</f>
        <v>2171021</v>
      </c>
      <c r="N63" s="189"/>
      <c r="O63" s="186"/>
      <c r="P63" s="186"/>
      <c r="Q63" s="186">
        <f t="shared" si="1"/>
        <v>2171021</v>
      </c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92"/>
      <c r="AM63" s="285"/>
      <c r="AN63" s="285"/>
      <c r="AO63" s="285"/>
    </row>
    <row r="64" spans="1:41" s="314" customFormat="1" ht="18" customHeight="1" x14ac:dyDescent="0.35">
      <c r="A64" s="472"/>
      <c r="B64" s="53">
        <v>71951000</v>
      </c>
      <c r="C64" s="5" t="s">
        <v>51</v>
      </c>
      <c r="D64" s="5"/>
      <c r="E64" s="5"/>
      <c r="F64" s="176"/>
      <c r="G64" s="81"/>
      <c r="H64" s="145"/>
      <c r="I64" s="101"/>
      <c r="J64" s="5" t="s">
        <v>186</v>
      </c>
      <c r="K64" s="19">
        <v>10</v>
      </c>
      <c r="L64" s="164">
        <v>2678767</v>
      </c>
      <c r="M64" s="164">
        <f t="shared" si="7"/>
        <v>2678767</v>
      </c>
      <c r="N64" s="189"/>
      <c r="O64" s="186"/>
      <c r="P64" s="186"/>
      <c r="Q64" s="186">
        <f t="shared" si="1"/>
        <v>2678767</v>
      </c>
      <c r="R64" s="312"/>
      <c r="S64" s="312"/>
      <c r="T64" s="312"/>
      <c r="U64" s="313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L64" s="292"/>
      <c r="AM64" s="312"/>
      <c r="AN64" s="312"/>
      <c r="AO64" s="312"/>
    </row>
    <row r="65" spans="1:41" s="316" customFormat="1" ht="30.75" customHeight="1" x14ac:dyDescent="0.3">
      <c r="A65" s="472"/>
      <c r="B65" s="53">
        <v>71951000</v>
      </c>
      <c r="C65" s="5" t="s">
        <v>51</v>
      </c>
      <c r="D65" s="5"/>
      <c r="E65" s="5"/>
      <c r="F65" s="176"/>
      <c r="G65" s="81"/>
      <c r="H65" s="145"/>
      <c r="I65" s="101"/>
      <c r="J65" s="5" t="s">
        <v>187</v>
      </c>
      <c r="K65" s="20" t="s">
        <v>13</v>
      </c>
      <c r="L65" s="164">
        <v>495609</v>
      </c>
      <c r="M65" s="164">
        <f t="shared" si="7"/>
        <v>495609</v>
      </c>
      <c r="N65" s="186"/>
      <c r="O65" s="186"/>
      <c r="P65" s="186"/>
      <c r="Q65" s="186">
        <f t="shared" si="1"/>
        <v>495609</v>
      </c>
      <c r="R65" s="315"/>
      <c r="S65" s="315"/>
      <c r="T65" s="315"/>
      <c r="U65" s="292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5"/>
      <c r="AG65" s="315"/>
      <c r="AH65" s="315"/>
      <c r="AI65" s="315"/>
      <c r="AJ65" s="315"/>
      <c r="AK65" s="315"/>
      <c r="AL65" s="292"/>
      <c r="AM65" s="315"/>
      <c r="AN65" s="315"/>
      <c r="AO65" s="315"/>
    </row>
    <row r="66" spans="1:41" s="306" customFormat="1" ht="48" customHeight="1" x14ac:dyDescent="0.3">
      <c r="A66" s="472"/>
      <c r="B66" s="53">
        <v>71951000</v>
      </c>
      <c r="C66" s="5" t="s">
        <v>51</v>
      </c>
      <c r="D66" s="5"/>
      <c r="E66" s="5"/>
      <c r="F66" s="176"/>
      <c r="G66" s="81"/>
      <c r="H66" s="145"/>
      <c r="I66" s="101"/>
      <c r="J66" s="5" t="s">
        <v>185</v>
      </c>
      <c r="K66" s="20" t="s">
        <v>25</v>
      </c>
      <c r="L66" s="164">
        <v>0</v>
      </c>
      <c r="M66" s="164">
        <f t="shared" si="7"/>
        <v>0</v>
      </c>
      <c r="N66" s="214"/>
      <c r="O66" s="144"/>
      <c r="P66" s="144"/>
      <c r="Q66" s="186">
        <f t="shared" si="1"/>
        <v>0</v>
      </c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292"/>
      <c r="AM66" s="305"/>
      <c r="AN66" s="305"/>
      <c r="AO66" s="305"/>
    </row>
    <row r="67" spans="1:41" s="291" customFormat="1" ht="18" customHeight="1" x14ac:dyDescent="0.3">
      <c r="A67" s="473"/>
      <c r="B67" s="53">
        <v>71951000</v>
      </c>
      <c r="C67" s="5" t="s">
        <v>51</v>
      </c>
      <c r="D67" s="5"/>
      <c r="E67" s="5"/>
      <c r="F67" s="176"/>
      <c r="G67" s="81"/>
      <c r="H67" s="145"/>
      <c r="I67" s="101"/>
      <c r="J67" s="448" t="s">
        <v>189</v>
      </c>
      <c r="K67" s="20" t="s">
        <v>0</v>
      </c>
      <c r="L67" s="164">
        <v>0</v>
      </c>
      <c r="M67" s="164">
        <f t="shared" si="7"/>
        <v>0</v>
      </c>
      <c r="N67" s="186"/>
      <c r="O67" s="186"/>
      <c r="P67" s="186"/>
      <c r="Q67" s="186">
        <f t="shared" si="1"/>
        <v>0</v>
      </c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292"/>
      <c r="AM67" s="304"/>
      <c r="AN67" s="304"/>
      <c r="AO67" s="304"/>
    </row>
    <row r="68" spans="1:41" s="69" customFormat="1" ht="18" customHeight="1" x14ac:dyDescent="0.3">
      <c r="A68" s="437">
        <v>8</v>
      </c>
      <c r="B68" s="53">
        <v>71951000</v>
      </c>
      <c r="C68" s="5" t="s">
        <v>51</v>
      </c>
      <c r="D68" s="5" t="s">
        <v>51</v>
      </c>
      <c r="E68" s="5" t="s">
        <v>108</v>
      </c>
      <c r="F68" s="176">
        <v>46</v>
      </c>
      <c r="G68" s="81" t="s">
        <v>68</v>
      </c>
      <c r="H68" s="145">
        <v>457.9</v>
      </c>
      <c r="I68" s="101">
        <v>27</v>
      </c>
      <c r="J68" s="448" t="s">
        <v>184</v>
      </c>
      <c r="K68" s="7" t="s">
        <v>5</v>
      </c>
      <c r="L68" s="164">
        <f>L69+L70</f>
        <v>181457</v>
      </c>
      <c r="M68" s="164">
        <f>L68</f>
        <v>181457</v>
      </c>
      <c r="N68" s="186">
        <v>0</v>
      </c>
      <c r="O68" s="186">
        <v>0</v>
      </c>
      <c r="P68" s="186">
        <v>0</v>
      </c>
      <c r="Q68" s="186">
        <f t="shared" si="1"/>
        <v>181457</v>
      </c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26"/>
      <c r="AM68" s="68"/>
      <c r="AN68" s="68"/>
      <c r="AO68" s="68"/>
    </row>
    <row r="69" spans="1:41" ht="48" customHeight="1" x14ac:dyDescent="0.3">
      <c r="A69" s="438"/>
      <c r="B69" s="53">
        <v>71951000</v>
      </c>
      <c r="C69" s="5" t="s">
        <v>51</v>
      </c>
      <c r="D69" s="5"/>
      <c r="E69" s="5"/>
      <c r="F69" s="176"/>
      <c r="G69" s="81"/>
      <c r="H69" s="145"/>
      <c r="I69" s="101"/>
      <c r="J69" s="5" t="s">
        <v>185</v>
      </c>
      <c r="K69" s="20" t="s">
        <v>25</v>
      </c>
      <c r="L69" s="164">
        <v>170697</v>
      </c>
      <c r="M69" s="164">
        <f t="shared" ref="M69:M70" si="8">L69</f>
        <v>170697</v>
      </c>
      <c r="N69" s="186"/>
      <c r="O69" s="186"/>
      <c r="P69" s="186"/>
      <c r="Q69" s="186">
        <f t="shared" si="1"/>
        <v>170697</v>
      </c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26"/>
      <c r="AM69" s="63"/>
      <c r="AN69" s="63"/>
      <c r="AO69" s="63"/>
    </row>
    <row r="70" spans="1:41" s="203" customFormat="1" ht="19.5" customHeight="1" x14ac:dyDescent="0.3">
      <c r="A70" s="439"/>
      <c r="B70" s="53">
        <v>71951000</v>
      </c>
      <c r="C70" s="5" t="s">
        <v>51</v>
      </c>
      <c r="D70" s="5"/>
      <c r="E70" s="5"/>
      <c r="F70" s="176"/>
      <c r="G70" s="81"/>
      <c r="H70" s="145"/>
      <c r="I70" s="101"/>
      <c r="J70" s="5" t="s">
        <v>303</v>
      </c>
      <c r="K70" s="20" t="s">
        <v>298</v>
      </c>
      <c r="L70" s="164">
        <v>10760</v>
      </c>
      <c r="M70" s="164">
        <f t="shared" si="8"/>
        <v>10760</v>
      </c>
      <c r="N70" s="186"/>
      <c r="O70" s="186"/>
      <c r="P70" s="186"/>
      <c r="Q70" s="186">
        <f t="shared" si="1"/>
        <v>10760</v>
      </c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2"/>
      <c r="AM70" s="201"/>
      <c r="AN70" s="201"/>
      <c r="AO70" s="201"/>
    </row>
    <row r="71" spans="1:41" s="69" customFormat="1" ht="18" customHeight="1" x14ac:dyDescent="0.3">
      <c r="A71" s="471">
        <v>9</v>
      </c>
      <c r="B71" s="53">
        <v>71951000</v>
      </c>
      <c r="C71" s="5" t="s">
        <v>51</v>
      </c>
      <c r="D71" s="5" t="s">
        <v>51</v>
      </c>
      <c r="E71" s="5" t="s">
        <v>109</v>
      </c>
      <c r="F71" s="176">
        <v>23</v>
      </c>
      <c r="G71" s="81" t="s">
        <v>68</v>
      </c>
      <c r="H71" s="145">
        <v>345.3</v>
      </c>
      <c r="I71" s="101">
        <v>27</v>
      </c>
      <c r="J71" s="448" t="s">
        <v>184</v>
      </c>
      <c r="K71" s="20" t="s">
        <v>5</v>
      </c>
      <c r="L71" s="164">
        <f>L72+L73+L74+L75+L76</f>
        <v>1415793</v>
      </c>
      <c r="M71" s="164">
        <f>L71</f>
        <v>1415793</v>
      </c>
      <c r="N71" s="190">
        <v>0</v>
      </c>
      <c r="O71" s="190">
        <v>0</v>
      </c>
      <c r="P71" s="190">
        <v>0</v>
      </c>
      <c r="Q71" s="186">
        <f t="shared" si="1"/>
        <v>1415793</v>
      </c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26"/>
      <c r="AM71" s="68"/>
      <c r="AN71" s="68"/>
      <c r="AO71" s="68"/>
    </row>
    <row r="72" spans="1:41" ht="18" customHeight="1" x14ac:dyDescent="0.3">
      <c r="A72" s="472"/>
      <c r="B72" s="53">
        <v>71951000</v>
      </c>
      <c r="C72" s="5" t="s">
        <v>51</v>
      </c>
      <c r="D72" s="5"/>
      <c r="E72" s="5"/>
      <c r="F72" s="176"/>
      <c r="G72" s="81"/>
      <c r="H72" s="145"/>
      <c r="I72" s="101"/>
      <c r="J72" s="5" t="s">
        <v>191</v>
      </c>
      <c r="K72" s="20" t="s">
        <v>9</v>
      </c>
      <c r="L72" s="164">
        <v>669892</v>
      </c>
      <c r="M72" s="164">
        <f t="shared" ref="M72:M76" si="9">L72</f>
        <v>669892</v>
      </c>
      <c r="N72" s="189"/>
      <c r="O72" s="186"/>
      <c r="P72" s="186"/>
      <c r="Q72" s="186">
        <f t="shared" si="1"/>
        <v>669892</v>
      </c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26"/>
      <c r="AM72" s="63"/>
      <c r="AN72" s="63"/>
      <c r="AO72" s="63"/>
    </row>
    <row r="73" spans="1:41" s="69" customFormat="1" ht="18" customHeight="1" x14ac:dyDescent="0.3">
      <c r="A73" s="472"/>
      <c r="B73" s="53">
        <v>71951000</v>
      </c>
      <c r="C73" s="5" t="s">
        <v>51</v>
      </c>
      <c r="D73" s="5"/>
      <c r="E73" s="5"/>
      <c r="F73" s="176"/>
      <c r="G73" s="81"/>
      <c r="H73" s="145"/>
      <c r="I73" s="101"/>
      <c r="J73" s="5" t="s">
        <v>186</v>
      </c>
      <c r="K73" s="19">
        <v>10</v>
      </c>
      <c r="L73" s="164">
        <v>571486</v>
      </c>
      <c r="M73" s="164">
        <f t="shared" si="9"/>
        <v>571486</v>
      </c>
      <c r="N73" s="189"/>
      <c r="O73" s="186"/>
      <c r="P73" s="186"/>
      <c r="Q73" s="186">
        <f t="shared" si="1"/>
        <v>571486</v>
      </c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26"/>
      <c r="AM73" s="68"/>
      <c r="AN73" s="68"/>
      <c r="AO73" s="68"/>
    </row>
    <row r="74" spans="1:41" ht="30.75" customHeight="1" x14ac:dyDescent="0.3">
      <c r="A74" s="472"/>
      <c r="B74" s="53">
        <v>71951000</v>
      </c>
      <c r="C74" s="5" t="s">
        <v>51</v>
      </c>
      <c r="D74" s="5"/>
      <c r="E74" s="5"/>
      <c r="F74" s="176"/>
      <c r="G74" s="81"/>
      <c r="H74" s="145"/>
      <c r="I74" s="101"/>
      <c r="J74" s="5" t="s">
        <v>187</v>
      </c>
      <c r="K74" s="20" t="s">
        <v>13</v>
      </c>
      <c r="L74" s="164">
        <v>174415</v>
      </c>
      <c r="M74" s="164">
        <f t="shared" si="9"/>
        <v>174415</v>
      </c>
      <c r="N74" s="189"/>
      <c r="O74" s="186"/>
      <c r="P74" s="186"/>
      <c r="Q74" s="186">
        <f t="shared" si="1"/>
        <v>174415</v>
      </c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26"/>
      <c r="AM74" s="63"/>
      <c r="AN74" s="63"/>
      <c r="AO74" s="63"/>
    </row>
    <row r="75" spans="1:41" s="69" customFormat="1" ht="48" customHeight="1" x14ac:dyDescent="0.3">
      <c r="A75" s="472"/>
      <c r="B75" s="53">
        <v>71951000</v>
      </c>
      <c r="C75" s="5" t="s">
        <v>51</v>
      </c>
      <c r="D75" s="5"/>
      <c r="E75" s="5"/>
      <c r="F75" s="176"/>
      <c r="G75" s="81"/>
      <c r="H75" s="145"/>
      <c r="I75" s="101"/>
      <c r="J75" s="5" t="s">
        <v>185</v>
      </c>
      <c r="K75" s="20" t="s">
        <v>25</v>
      </c>
      <c r="L75" s="164">
        <v>0</v>
      </c>
      <c r="M75" s="164">
        <f t="shared" si="9"/>
        <v>0</v>
      </c>
      <c r="N75" s="191"/>
      <c r="O75" s="144"/>
      <c r="P75" s="144"/>
      <c r="Q75" s="186">
        <f t="shared" si="1"/>
        <v>0</v>
      </c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26"/>
      <c r="AM75" s="68"/>
      <c r="AN75" s="68"/>
      <c r="AO75" s="68"/>
    </row>
    <row r="76" spans="1:41" ht="18" customHeight="1" x14ac:dyDescent="0.3">
      <c r="A76" s="473"/>
      <c r="B76" s="53">
        <v>71951000</v>
      </c>
      <c r="C76" s="5" t="s">
        <v>51</v>
      </c>
      <c r="D76" s="5"/>
      <c r="E76" s="5"/>
      <c r="F76" s="176"/>
      <c r="G76" s="81"/>
      <c r="H76" s="145"/>
      <c r="I76" s="101"/>
      <c r="J76" s="448" t="s">
        <v>189</v>
      </c>
      <c r="K76" s="20" t="s">
        <v>0</v>
      </c>
      <c r="L76" s="164">
        <v>0</v>
      </c>
      <c r="M76" s="164">
        <f t="shared" si="9"/>
        <v>0</v>
      </c>
      <c r="N76" s="189"/>
      <c r="O76" s="186"/>
      <c r="P76" s="186"/>
      <c r="Q76" s="186">
        <f t="shared" si="1"/>
        <v>0</v>
      </c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26"/>
      <c r="AM76" s="63"/>
      <c r="AN76" s="63"/>
      <c r="AO76" s="63"/>
    </row>
    <row r="77" spans="1:41" s="69" customFormat="1" ht="18" customHeight="1" x14ac:dyDescent="0.3">
      <c r="A77" s="437">
        <v>10</v>
      </c>
      <c r="B77" s="53">
        <v>71951000</v>
      </c>
      <c r="C77" s="5" t="s">
        <v>51</v>
      </c>
      <c r="D77" s="5" t="s">
        <v>51</v>
      </c>
      <c r="E77" s="5" t="s">
        <v>109</v>
      </c>
      <c r="F77" s="176">
        <v>29</v>
      </c>
      <c r="G77" s="81" t="s">
        <v>68</v>
      </c>
      <c r="H77" s="145">
        <v>442.2</v>
      </c>
      <c r="I77" s="101">
        <v>27</v>
      </c>
      <c r="J77" s="448" t="s">
        <v>184</v>
      </c>
      <c r="K77" s="7" t="s">
        <v>5</v>
      </c>
      <c r="L77" s="164">
        <f>L78+L79</f>
        <v>132087</v>
      </c>
      <c r="M77" s="164">
        <f>L77</f>
        <v>132087</v>
      </c>
      <c r="N77" s="186">
        <v>0</v>
      </c>
      <c r="O77" s="186">
        <v>0</v>
      </c>
      <c r="P77" s="186">
        <v>0</v>
      </c>
      <c r="Q77" s="186">
        <f t="shared" si="1"/>
        <v>132087</v>
      </c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26"/>
      <c r="AM77" s="68"/>
      <c r="AN77" s="68"/>
      <c r="AO77" s="68"/>
    </row>
    <row r="78" spans="1:41" ht="48" customHeight="1" x14ac:dyDescent="0.3">
      <c r="A78" s="438"/>
      <c r="B78" s="53">
        <v>71951000</v>
      </c>
      <c r="C78" s="5" t="s">
        <v>51</v>
      </c>
      <c r="D78" s="5"/>
      <c r="E78" s="5"/>
      <c r="F78" s="176"/>
      <c r="G78" s="81"/>
      <c r="H78" s="145"/>
      <c r="I78" s="101"/>
      <c r="J78" s="5" t="s">
        <v>185</v>
      </c>
      <c r="K78" s="20" t="s">
        <v>25</v>
      </c>
      <c r="L78" s="164">
        <v>122779</v>
      </c>
      <c r="M78" s="164">
        <f t="shared" ref="M78:M79" si="10">L78</f>
        <v>122779</v>
      </c>
      <c r="N78" s="186"/>
      <c r="O78" s="186"/>
      <c r="P78" s="186"/>
      <c r="Q78" s="186">
        <f t="shared" si="1"/>
        <v>122779</v>
      </c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26"/>
      <c r="AM78" s="63"/>
      <c r="AN78" s="63"/>
      <c r="AO78" s="63"/>
    </row>
    <row r="79" spans="1:41" s="203" customFormat="1" ht="19.5" customHeight="1" x14ac:dyDescent="0.3">
      <c r="A79" s="439"/>
      <c r="B79" s="53">
        <v>71951000</v>
      </c>
      <c r="C79" s="5" t="s">
        <v>51</v>
      </c>
      <c r="D79" s="5"/>
      <c r="E79" s="5"/>
      <c r="F79" s="176"/>
      <c r="G79" s="81"/>
      <c r="H79" s="145"/>
      <c r="I79" s="101"/>
      <c r="J79" s="5" t="s">
        <v>303</v>
      </c>
      <c r="K79" s="20" t="s">
        <v>298</v>
      </c>
      <c r="L79" s="164">
        <v>9308</v>
      </c>
      <c r="M79" s="164">
        <f t="shared" si="10"/>
        <v>9308</v>
      </c>
      <c r="N79" s="186"/>
      <c r="O79" s="186"/>
      <c r="P79" s="186"/>
      <c r="Q79" s="186">
        <f t="shared" si="1"/>
        <v>9308</v>
      </c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2"/>
      <c r="AM79" s="201"/>
      <c r="AN79" s="201"/>
      <c r="AO79" s="201"/>
    </row>
    <row r="80" spans="1:41" s="69" customFormat="1" ht="36.75" customHeight="1" x14ac:dyDescent="0.3">
      <c r="A80" s="471">
        <v>11</v>
      </c>
      <c r="B80" s="53">
        <v>71951000</v>
      </c>
      <c r="C80" s="5" t="s">
        <v>51</v>
      </c>
      <c r="D80" s="5" t="s">
        <v>51</v>
      </c>
      <c r="E80" s="5" t="s">
        <v>50</v>
      </c>
      <c r="F80" s="176">
        <v>1</v>
      </c>
      <c r="G80" s="81" t="s">
        <v>68</v>
      </c>
      <c r="H80" s="145">
        <v>3472.9</v>
      </c>
      <c r="I80" s="101">
        <v>106</v>
      </c>
      <c r="J80" s="448" t="s">
        <v>184</v>
      </c>
      <c r="K80" s="19" t="s">
        <v>5</v>
      </c>
      <c r="L80" s="164">
        <f>L81+L82+L83+L84</f>
        <v>8010245</v>
      </c>
      <c r="M80" s="164">
        <f>L80</f>
        <v>8010245</v>
      </c>
      <c r="N80" s="189">
        <v>0</v>
      </c>
      <c r="O80" s="189">
        <v>0</v>
      </c>
      <c r="P80" s="189">
        <v>0</v>
      </c>
      <c r="Q80" s="186">
        <f t="shared" si="1"/>
        <v>8010245</v>
      </c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26"/>
      <c r="AM80" s="68"/>
      <c r="AN80" s="68"/>
      <c r="AO80" s="68"/>
    </row>
    <row r="81" spans="1:41" ht="30.75" customHeight="1" x14ac:dyDescent="0.3">
      <c r="A81" s="472"/>
      <c r="B81" s="53">
        <v>71951000</v>
      </c>
      <c r="C81" s="5" t="s">
        <v>51</v>
      </c>
      <c r="D81" s="5"/>
      <c r="E81" s="5"/>
      <c r="F81" s="176"/>
      <c r="G81" s="81"/>
      <c r="H81" s="145"/>
      <c r="I81" s="101"/>
      <c r="J81" s="5" t="s">
        <v>187</v>
      </c>
      <c r="K81" s="20" t="s">
        <v>13</v>
      </c>
      <c r="L81" s="164">
        <v>1535993</v>
      </c>
      <c r="M81" s="164">
        <f t="shared" ref="M81:M84" si="11">L81</f>
        <v>1535993</v>
      </c>
      <c r="N81" s="189"/>
      <c r="O81" s="186"/>
      <c r="P81" s="186"/>
      <c r="Q81" s="186">
        <f t="shared" si="1"/>
        <v>1535993</v>
      </c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26"/>
      <c r="AM81" s="63"/>
      <c r="AN81" s="63"/>
      <c r="AO81" s="63"/>
    </row>
    <row r="82" spans="1:41" s="69" customFormat="1" ht="33.75" customHeight="1" x14ac:dyDescent="0.3">
      <c r="A82" s="472"/>
      <c r="B82" s="53">
        <v>71951000</v>
      </c>
      <c r="C82" s="5" t="s">
        <v>51</v>
      </c>
      <c r="D82" s="5"/>
      <c r="E82" s="5"/>
      <c r="F82" s="176"/>
      <c r="G82" s="81"/>
      <c r="H82" s="145"/>
      <c r="I82" s="101"/>
      <c r="J82" s="448" t="s">
        <v>188</v>
      </c>
      <c r="K82" s="20" t="s">
        <v>12</v>
      </c>
      <c r="L82" s="164">
        <v>2434993</v>
      </c>
      <c r="M82" s="164">
        <f t="shared" si="11"/>
        <v>2434993</v>
      </c>
      <c r="N82" s="189"/>
      <c r="O82" s="186"/>
      <c r="P82" s="186"/>
      <c r="Q82" s="186">
        <f t="shared" si="1"/>
        <v>2434993</v>
      </c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26"/>
      <c r="AM82" s="68"/>
      <c r="AN82" s="68"/>
      <c r="AO82" s="68"/>
    </row>
    <row r="83" spans="1:41" ht="18" customHeight="1" x14ac:dyDescent="0.3">
      <c r="A83" s="472"/>
      <c r="B83" s="53">
        <v>71951000</v>
      </c>
      <c r="C83" s="5" t="s">
        <v>51</v>
      </c>
      <c r="D83" s="5"/>
      <c r="E83" s="5"/>
      <c r="F83" s="176"/>
      <c r="G83" s="81"/>
      <c r="H83" s="145"/>
      <c r="I83" s="101"/>
      <c r="J83" s="5" t="s">
        <v>191</v>
      </c>
      <c r="K83" s="20" t="s">
        <v>9</v>
      </c>
      <c r="L83" s="164">
        <v>4039259</v>
      </c>
      <c r="M83" s="164">
        <f t="shared" si="11"/>
        <v>4039259</v>
      </c>
      <c r="N83" s="189"/>
      <c r="O83" s="186"/>
      <c r="P83" s="186"/>
      <c r="Q83" s="186">
        <f t="shared" si="1"/>
        <v>4039259</v>
      </c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26"/>
      <c r="AM83" s="63"/>
      <c r="AN83" s="63"/>
      <c r="AO83" s="63"/>
    </row>
    <row r="84" spans="1:41" s="69" customFormat="1" ht="18" customHeight="1" x14ac:dyDescent="0.3">
      <c r="A84" s="473"/>
      <c r="B84" s="53">
        <v>71951000</v>
      </c>
      <c r="C84" s="5" t="s">
        <v>51</v>
      </c>
      <c r="D84" s="5"/>
      <c r="E84" s="5"/>
      <c r="F84" s="176"/>
      <c r="G84" s="81"/>
      <c r="H84" s="145"/>
      <c r="I84" s="101"/>
      <c r="J84" s="448" t="s">
        <v>189</v>
      </c>
      <c r="K84" s="20" t="s">
        <v>0</v>
      </c>
      <c r="L84" s="164">
        <v>0</v>
      </c>
      <c r="M84" s="164">
        <f t="shared" si="11"/>
        <v>0</v>
      </c>
      <c r="N84" s="189"/>
      <c r="O84" s="186"/>
      <c r="P84" s="186"/>
      <c r="Q84" s="186">
        <f t="shared" si="1"/>
        <v>0</v>
      </c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26"/>
      <c r="AM84" s="68"/>
      <c r="AN84" s="68"/>
      <c r="AO84" s="68"/>
    </row>
    <row r="85" spans="1:41" ht="36.75" customHeight="1" x14ac:dyDescent="0.3">
      <c r="A85" s="471">
        <v>12</v>
      </c>
      <c r="B85" s="53">
        <v>71951000</v>
      </c>
      <c r="C85" s="5" t="s">
        <v>51</v>
      </c>
      <c r="D85" s="5" t="s">
        <v>51</v>
      </c>
      <c r="E85" s="5" t="s">
        <v>50</v>
      </c>
      <c r="F85" s="176">
        <v>13</v>
      </c>
      <c r="G85" s="81" t="s">
        <v>68</v>
      </c>
      <c r="H85" s="145">
        <v>3113.5</v>
      </c>
      <c r="I85" s="101">
        <v>101</v>
      </c>
      <c r="J85" s="448" t="s">
        <v>184</v>
      </c>
      <c r="K85" s="19" t="s">
        <v>5</v>
      </c>
      <c r="L85" s="164">
        <f>L86+L87+L88+L89+L90</f>
        <v>4283386</v>
      </c>
      <c r="M85" s="164">
        <f>M86+M87+M88+M89+M90</f>
        <v>4086306</v>
      </c>
      <c r="N85" s="189">
        <v>0</v>
      </c>
      <c r="O85" s="189">
        <f>O89</f>
        <v>187695</v>
      </c>
      <c r="P85" s="189">
        <f>P89</f>
        <v>9385</v>
      </c>
      <c r="Q85" s="186">
        <f t="shared" si="1"/>
        <v>4283386</v>
      </c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26"/>
      <c r="AM85" s="63"/>
      <c r="AN85" s="63"/>
      <c r="AO85" s="63"/>
    </row>
    <row r="86" spans="1:41" s="69" customFormat="1" ht="30.75" customHeight="1" x14ac:dyDescent="0.3">
      <c r="A86" s="472"/>
      <c r="B86" s="53">
        <v>71951000</v>
      </c>
      <c r="C86" s="5" t="s">
        <v>51</v>
      </c>
      <c r="D86" s="5"/>
      <c r="E86" s="5"/>
      <c r="F86" s="176"/>
      <c r="G86" s="81"/>
      <c r="H86" s="145"/>
      <c r="I86" s="101"/>
      <c r="J86" s="5" t="s">
        <v>187</v>
      </c>
      <c r="K86" s="20" t="s">
        <v>13</v>
      </c>
      <c r="L86" s="164">
        <v>1368262</v>
      </c>
      <c r="M86" s="164">
        <v>1368262</v>
      </c>
      <c r="N86" s="189"/>
      <c r="O86" s="186"/>
      <c r="P86" s="186"/>
      <c r="Q86" s="186">
        <f t="shared" si="1"/>
        <v>1368262</v>
      </c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26"/>
      <c r="AM86" s="68"/>
      <c r="AN86" s="68"/>
      <c r="AO86" s="68"/>
    </row>
    <row r="87" spans="1:41" ht="33.75" customHeight="1" x14ac:dyDescent="0.3">
      <c r="A87" s="472"/>
      <c r="B87" s="53">
        <v>71951000</v>
      </c>
      <c r="C87" s="5" t="s">
        <v>51</v>
      </c>
      <c r="D87" s="5"/>
      <c r="E87" s="5"/>
      <c r="F87" s="176"/>
      <c r="G87" s="81"/>
      <c r="H87" s="145"/>
      <c r="I87" s="101"/>
      <c r="J87" s="448" t="s">
        <v>188</v>
      </c>
      <c r="K87" s="20" t="s">
        <v>12</v>
      </c>
      <c r="L87" s="164">
        <v>2699083</v>
      </c>
      <c r="M87" s="164">
        <v>2699083</v>
      </c>
      <c r="N87" s="189"/>
      <c r="O87" s="186"/>
      <c r="P87" s="186"/>
      <c r="Q87" s="186">
        <f t="shared" si="1"/>
        <v>2699083</v>
      </c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26"/>
      <c r="AM87" s="63"/>
      <c r="AN87" s="63"/>
      <c r="AO87" s="63"/>
    </row>
    <row r="88" spans="1:41" s="69" customFormat="1" ht="18" customHeight="1" x14ac:dyDescent="0.3">
      <c r="A88" s="472"/>
      <c r="B88" s="53">
        <v>71951000</v>
      </c>
      <c r="C88" s="5" t="s">
        <v>51</v>
      </c>
      <c r="D88" s="5"/>
      <c r="E88" s="5"/>
      <c r="F88" s="176"/>
      <c r="G88" s="81"/>
      <c r="H88" s="145"/>
      <c r="I88" s="101"/>
      <c r="J88" s="448" t="s">
        <v>189</v>
      </c>
      <c r="K88" s="20" t="s">
        <v>0</v>
      </c>
      <c r="L88" s="164">
        <v>0</v>
      </c>
      <c r="M88" s="164">
        <v>0</v>
      </c>
      <c r="N88" s="189"/>
      <c r="O88" s="186"/>
      <c r="P88" s="186"/>
      <c r="Q88" s="186">
        <f t="shared" si="1"/>
        <v>0</v>
      </c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26"/>
      <c r="AM88" s="68"/>
      <c r="AN88" s="68"/>
      <c r="AO88" s="68"/>
    </row>
    <row r="89" spans="1:41" ht="48" customHeight="1" x14ac:dyDescent="0.3">
      <c r="A89" s="472"/>
      <c r="B89" s="53">
        <v>71951000</v>
      </c>
      <c r="C89" s="5" t="s">
        <v>51</v>
      </c>
      <c r="D89" s="5"/>
      <c r="E89" s="5"/>
      <c r="F89" s="176"/>
      <c r="G89" s="81"/>
      <c r="H89" s="145"/>
      <c r="I89" s="101"/>
      <c r="J89" s="5" t="s">
        <v>185</v>
      </c>
      <c r="K89" s="20" t="s">
        <v>25</v>
      </c>
      <c r="L89" s="164">
        <v>197080</v>
      </c>
      <c r="M89" s="164"/>
      <c r="N89" s="189"/>
      <c r="O89" s="144">
        <v>187695</v>
      </c>
      <c r="P89" s="216">
        <v>9385</v>
      </c>
      <c r="Q89" s="186">
        <f t="shared" si="1"/>
        <v>197080</v>
      </c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26"/>
      <c r="AM89" s="63"/>
      <c r="AN89" s="63"/>
      <c r="AO89" s="63"/>
    </row>
    <row r="90" spans="1:41" s="203" customFormat="1" ht="19.5" customHeight="1" x14ac:dyDescent="0.3">
      <c r="A90" s="473"/>
      <c r="B90" s="53">
        <v>71951000</v>
      </c>
      <c r="C90" s="5" t="s">
        <v>51</v>
      </c>
      <c r="D90" s="5"/>
      <c r="E90" s="5"/>
      <c r="F90" s="176"/>
      <c r="G90" s="81"/>
      <c r="H90" s="145"/>
      <c r="I90" s="101"/>
      <c r="J90" s="5" t="s">
        <v>303</v>
      </c>
      <c r="K90" s="20" t="s">
        <v>298</v>
      </c>
      <c r="L90" s="164">
        <v>18961</v>
      </c>
      <c r="M90" s="164">
        <v>18961</v>
      </c>
      <c r="N90" s="186"/>
      <c r="O90" s="186"/>
      <c r="P90" s="186"/>
      <c r="Q90" s="186">
        <f t="shared" si="1"/>
        <v>18961</v>
      </c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2"/>
      <c r="AM90" s="201"/>
      <c r="AN90" s="201"/>
      <c r="AO90" s="201"/>
    </row>
    <row r="91" spans="1:41" ht="31.5" x14ac:dyDescent="0.3">
      <c r="A91" s="437">
        <v>13</v>
      </c>
      <c r="B91" s="53">
        <v>71951000</v>
      </c>
      <c r="C91" s="5" t="s">
        <v>51</v>
      </c>
      <c r="D91" s="5" t="s">
        <v>51</v>
      </c>
      <c r="E91" s="5" t="s">
        <v>50</v>
      </c>
      <c r="F91" s="176">
        <v>41</v>
      </c>
      <c r="G91" s="81" t="s">
        <v>68</v>
      </c>
      <c r="H91" s="145">
        <v>661.4</v>
      </c>
      <c r="I91" s="101">
        <v>25</v>
      </c>
      <c r="J91" s="448" t="s">
        <v>184</v>
      </c>
      <c r="K91" s="7" t="s">
        <v>5</v>
      </c>
      <c r="L91" s="164">
        <f>L92+L93</f>
        <v>136494</v>
      </c>
      <c r="M91" s="164">
        <f>L91</f>
        <v>136494</v>
      </c>
      <c r="N91" s="186">
        <v>0</v>
      </c>
      <c r="O91" s="186">
        <v>0</v>
      </c>
      <c r="P91" s="186">
        <v>0</v>
      </c>
      <c r="Q91" s="186">
        <f t="shared" si="1"/>
        <v>136494</v>
      </c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26"/>
      <c r="AM91" s="63"/>
      <c r="AN91" s="63"/>
      <c r="AO91" s="63"/>
    </row>
    <row r="92" spans="1:41" s="69" customFormat="1" ht="48" customHeight="1" x14ac:dyDescent="0.3">
      <c r="A92" s="438"/>
      <c r="B92" s="53">
        <v>71951000</v>
      </c>
      <c r="C92" s="5" t="s">
        <v>51</v>
      </c>
      <c r="D92" s="5"/>
      <c r="E92" s="5"/>
      <c r="F92" s="176"/>
      <c r="G92" s="81"/>
      <c r="H92" s="145"/>
      <c r="I92" s="101"/>
      <c r="J92" s="5" t="s">
        <v>185</v>
      </c>
      <c r="K92" s="20" t="s">
        <v>25</v>
      </c>
      <c r="L92" s="164">
        <v>126065</v>
      </c>
      <c r="M92" s="164">
        <f t="shared" ref="M92:M93" si="12">L92</f>
        <v>126065</v>
      </c>
      <c r="N92" s="186"/>
      <c r="O92" s="186"/>
      <c r="P92" s="186"/>
      <c r="Q92" s="186">
        <f t="shared" si="1"/>
        <v>126065</v>
      </c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26"/>
      <c r="AM92" s="68"/>
      <c r="AN92" s="68"/>
      <c r="AO92" s="68"/>
    </row>
    <row r="93" spans="1:41" s="203" customFormat="1" ht="19.5" customHeight="1" x14ac:dyDescent="0.3">
      <c r="A93" s="439"/>
      <c r="B93" s="53">
        <v>71951000</v>
      </c>
      <c r="C93" s="5" t="s">
        <v>51</v>
      </c>
      <c r="D93" s="5"/>
      <c r="E93" s="5"/>
      <c r="F93" s="176"/>
      <c r="G93" s="81"/>
      <c r="H93" s="145"/>
      <c r="I93" s="101"/>
      <c r="J93" s="5" t="s">
        <v>303</v>
      </c>
      <c r="K93" s="20" t="s">
        <v>298</v>
      </c>
      <c r="L93" s="164">
        <v>10429</v>
      </c>
      <c r="M93" s="164">
        <f t="shared" si="12"/>
        <v>10429</v>
      </c>
      <c r="N93" s="186"/>
      <c r="O93" s="186"/>
      <c r="P93" s="186"/>
      <c r="Q93" s="186">
        <f t="shared" si="1"/>
        <v>10429</v>
      </c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2"/>
      <c r="AM93" s="201"/>
      <c r="AN93" s="201"/>
      <c r="AO93" s="201"/>
    </row>
    <row r="94" spans="1:41" ht="36.75" customHeight="1" x14ac:dyDescent="0.3">
      <c r="A94" s="471">
        <v>14</v>
      </c>
      <c r="B94" s="53">
        <v>71951000</v>
      </c>
      <c r="C94" s="5" t="s">
        <v>51</v>
      </c>
      <c r="D94" s="5" t="s">
        <v>51</v>
      </c>
      <c r="E94" s="5" t="s">
        <v>50</v>
      </c>
      <c r="F94" s="176" t="s">
        <v>110</v>
      </c>
      <c r="G94" s="81" t="s">
        <v>68</v>
      </c>
      <c r="H94" s="145">
        <v>630.4</v>
      </c>
      <c r="I94" s="101">
        <v>27</v>
      </c>
      <c r="J94" s="448" t="s">
        <v>184</v>
      </c>
      <c r="K94" s="19" t="s">
        <v>5</v>
      </c>
      <c r="L94" s="164">
        <f>L95+L96+L97+L98+L99</f>
        <v>2131655</v>
      </c>
      <c r="M94" s="164">
        <f>L94</f>
        <v>2131655</v>
      </c>
      <c r="N94" s="190">
        <v>0</v>
      </c>
      <c r="O94" s="190">
        <v>0</v>
      </c>
      <c r="P94" s="190">
        <v>0</v>
      </c>
      <c r="Q94" s="186">
        <f t="shared" si="1"/>
        <v>2131655</v>
      </c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26"/>
      <c r="AM94" s="63"/>
      <c r="AN94" s="63"/>
      <c r="AO94" s="63"/>
    </row>
    <row r="95" spans="1:41" s="69" customFormat="1" ht="18" customHeight="1" x14ac:dyDescent="0.3">
      <c r="A95" s="472"/>
      <c r="B95" s="53">
        <v>71951000</v>
      </c>
      <c r="C95" s="5" t="s">
        <v>51</v>
      </c>
      <c r="D95" s="5"/>
      <c r="E95" s="5"/>
      <c r="F95" s="176"/>
      <c r="G95" s="81"/>
      <c r="H95" s="145"/>
      <c r="I95" s="101"/>
      <c r="J95" s="5" t="s">
        <v>191</v>
      </c>
      <c r="K95" s="20" t="s">
        <v>9</v>
      </c>
      <c r="L95" s="164">
        <v>1654030</v>
      </c>
      <c r="M95" s="164">
        <f t="shared" ref="M95:M99" si="13">L95</f>
        <v>1654030</v>
      </c>
      <c r="N95" s="189"/>
      <c r="O95" s="186"/>
      <c r="P95" s="186"/>
      <c r="Q95" s="186">
        <f t="shared" si="1"/>
        <v>1654030</v>
      </c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26"/>
      <c r="AM95" s="68"/>
      <c r="AN95" s="68"/>
      <c r="AO95" s="68"/>
    </row>
    <row r="96" spans="1:41" ht="18" customHeight="1" x14ac:dyDescent="0.3">
      <c r="A96" s="472"/>
      <c r="B96" s="53">
        <v>71951000</v>
      </c>
      <c r="C96" s="5" t="s">
        <v>51</v>
      </c>
      <c r="D96" s="5"/>
      <c r="E96" s="5"/>
      <c r="F96" s="176"/>
      <c r="G96" s="81"/>
      <c r="H96" s="145"/>
      <c r="I96" s="101"/>
      <c r="J96" s="5" t="s">
        <v>186</v>
      </c>
      <c r="K96" s="19">
        <v>10</v>
      </c>
      <c r="L96" s="164">
        <v>295034</v>
      </c>
      <c r="M96" s="164">
        <f t="shared" si="13"/>
        <v>295034</v>
      </c>
      <c r="N96" s="189"/>
      <c r="O96" s="186"/>
      <c r="P96" s="186"/>
      <c r="Q96" s="186">
        <f t="shared" si="1"/>
        <v>295034</v>
      </c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26"/>
      <c r="AM96" s="63"/>
      <c r="AN96" s="63"/>
      <c r="AO96" s="63"/>
    </row>
    <row r="97" spans="1:41" s="69" customFormat="1" ht="30.75" customHeight="1" x14ac:dyDescent="0.3">
      <c r="A97" s="472"/>
      <c r="B97" s="53">
        <v>71951000</v>
      </c>
      <c r="C97" s="5" t="s">
        <v>51</v>
      </c>
      <c r="D97" s="5"/>
      <c r="E97" s="5"/>
      <c r="F97" s="176"/>
      <c r="G97" s="81"/>
      <c r="H97" s="145"/>
      <c r="I97" s="101"/>
      <c r="J97" s="5" t="s">
        <v>187</v>
      </c>
      <c r="K97" s="20" t="s">
        <v>13</v>
      </c>
      <c r="L97" s="164">
        <v>182591</v>
      </c>
      <c r="M97" s="164">
        <f t="shared" si="13"/>
        <v>182591</v>
      </c>
      <c r="N97" s="189"/>
      <c r="O97" s="186"/>
      <c r="P97" s="186"/>
      <c r="Q97" s="186">
        <f t="shared" si="1"/>
        <v>182591</v>
      </c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26"/>
      <c r="AM97" s="68"/>
      <c r="AN97" s="68"/>
      <c r="AO97" s="68"/>
    </row>
    <row r="98" spans="1:41" ht="48" customHeight="1" x14ac:dyDescent="0.3">
      <c r="A98" s="472"/>
      <c r="B98" s="53">
        <v>71951000</v>
      </c>
      <c r="C98" s="5" t="s">
        <v>51</v>
      </c>
      <c r="D98" s="5"/>
      <c r="E98" s="5"/>
      <c r="F98" s="176"/>
      <c r="G98" s="81"/>
      <c r="H98" s="145"/>
      <c r="I98" s="101"/>
      <c r="J98" s="5" t="s">
        <v>185</v>
      </c>
      <c r="K98" s="20" t="s">
        <v>25</v>
      </c>
      <c r="L98" s="164">
        <v>0</v>
      </c>
      <c r="M98" s="164">
        <f t="shared" si="13"/>
        <v>0</v>
      </c>
      <c r="N98" s="191"/>
      <c r="O98" s="165">
        <v>0</v>
      </c>
      <c r="P98" s="165">
        <v>0</v>
      </c>
      <c r="Q98" s="186">
        <f t="shared" si="1"/>
        <v>0</v>
      </c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26"/>
      <c r="AM98" s="63"/>
      <c r="AN98" s="63"/>
      <c r="AO98" s="63"/>
    </row>
    <row r="99" spans="1:41" s="69" customFormat="1" ht="18" customHeight="1" x14ac:dyDescent="0.3">
      <c r="A99" s="473"/>
      <c r="B99" s="53">
        <v>71951000</v>
      </c>
      <c r="C99" s="5" t="s">
        <v>51</v>
      </c>
      <c r="D99" s="5"/>
      <c r="E99" s="5"/>
      <c r="F99" s="176"/>
      <c r="G99" s="81"/>
      <c r="H99" s="145"/>
      <c r="I99" s="101"/>
      <c r="J99" s="448" t="s">
        <v>189</v>
      </c>
      <c r="K99" s="20" t="s">
        <v>0</v>
      </c>
      <c r="L99" s="164">
        <v>0</v>
      </c>
      <c r="M99" s="164">
        <f t="shared" si="13"/>
        <v>0</v>
      </c>
      <c r="N99" s="189"/>
      <c r="O99" s="186"/>
      <c r="P99" s="186"/>
      <c r="Q99" s="186">
        <f t="shared" si="1"/>
        <v>0</v>
      </c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26"/>
      <c r="AM99" s="68"/>
      <c r="AN99" s="68"/>
      <c r="AO99" s="68"/>
    </row>
    <row r="100" spans="1:41" ht="18" customHeight="1" x14ac:dyDescent="0.3">
      <c r="A100" s="437">
        <v>15</v>
      </c>
      <c r="B100" s="53">
        <v>71951000</v>
      </c>
      <c r="C100" s="5" t="s">
        <v>51</v>
      </c>
      <c r="D100" s="5" t="s">
        <v>51</v>
      </c>
      <c r="E100" s="5" t="s">
        <v>82</v>
      </c>
      <c r="F100" s="176">
        <v>2</v>
      </c>
      <c r="G100" s="81" t="s">
        <v>68</v>
      </c>
      <c r="H100" s="145">
        <v>1400.5</v>
      </c>
      <c r="I100" s="101">
        <v>27</v>
      </c>
      <c r="J100" s="448" t="s">
        <v>184</v>
      </c>
      <c r="K100" s="7" t="s">
        <v>5</v>
      </c>
      <c r="L100" s="164">
        <f>L101+L102</f>
        <v>215803</v>
      </c>
      <c r="M100" s="186">
        <f>L100</f>
        <v>215803</v>
      </c>
      <c r="N100" s="186">
        <v>0</v>
      </c>
      <c r="O100" s="186">
        <v>0</v>
      </c>
      <c r="P100" s="186">
        <v>0</v>
      </c>
      <c r="Q100" s="186">
        <f t="shared" si="1"/>
        <v>215803</v>
      </c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26"/>
      <c r="AM100" s="63"/>
      <c r="AN100" s="63"/>
      <c r="AO100" s="63"/>
    </row>
    <row r="101" spans="1:41" s="69" customFormat="1" ht="48" customHeight="1" x14ac:dyDescent="0.3">
      <c r="A101" s="438"/>
      <c r="B101" s="53">
        <v>71951000</v>
      </c>
      <c r="C101" s="5" t="s">
        <v>51</v>
      </c>
      <c r="D101" s="5"/>
      <c r="E101" s="5"/>
      <c r="F101" s="176"/>
      <c r="G101" s="81"/>
      <c r="H101" s="145"/>
      <c r="I101" s="101"/>
      <c r="J101" s="5" t="s">
        <v>185</v>
      </c>
      <c r="K101" s="20" t="s">
        <v>25</v>
      </c>
      <c r="L101" s="164">
        <v>197333</v>
      </c>
      <c r="M101" s="164">
        <f t="shared" ref="M101:M102" si="14">L101</f>
        <v>197333</v>
      </c>
      <c r="N101" s="186"/>
      <c r="O101" s="186"/>
      <c r="P101" s="186"/>
      <c r="Q101" s="186">
        <f t="shared" si="1"/>
        <v>197333</v>
      </c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26"/>
      <c r="AM101" s="68"/>
      <c r="AN101" s="68"/>
      <c r="AO101" s="68"/>
    </row>
    <row r="102" spans="1:41" s="203" customFormat="1" ht="19.5" customHeight="1" x14ac:dyDescent="0.3">
      <c r="A102" s="439"/>
      <c r="B102" s="53">
        <v>71951000</v>
      </c>
      <c r="C102" s="5" t="s">
        <v>51</v>
      </c>
      <c r="D102" s="5"/>
      <c r="E102" s="5"/>
      <c r="F102" s="176"/>
      <c r="G102" s="81"/>
      <c r="H102" s="145"/>
      <c r="I102" s="101"/>
      <c r="J102" s="5" t="s">
        <v>303</v>
      </c>
      <c r="K102" s="20" t="s">
        <v>298</v>
      </c>
      <c r="L102" s="164">
        <v>18470</v>
      </c>
      <c r="M102" s="164">
        <f t="shared" si="14"/>
        <v>18470</v>
      </c>
      <c r="N102" s="186"/>
      <c r="O102" s="186"/>
      <c r="P102" s="186"/>
      <c r="Q102" s="186">
        <f t="shared" si="1"/>
        <v>18470</v>
      </c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2"/>
      <c r="AM102" s="201"/>
      <c r="AN102" s="201"/>
      <c r="AO102" s="201"/>
    </row>
    <row r="103" spans="1:41" ht="18" customHeight="1" x14ac:dyDescent="0.3">
      <c r="A103" s="471">
        <v>16</v>
      </c>
      <c r="B103" s="53">
        <v>71951000</v>
      </c>
      <c r="C103" s="5" t="s">
        <v>51</v>
      </c>
      <c r="D103" s="5" t="s">
        <v>51</v>
      </c>
      <c r="E103" s="5" t="s">
        <v>88</v>
      </c>
      <c r="F103" s="176">
        <v>70</v>
      </c>
      <c r="G103" s="81" t="s">
        <v>68</v>
      </c>
      <c r="H103" s="145">
        <v>1487.4</v>
      </c>
      <c r="I103" s="101">
        <v>37</v>
      </c>
      <c r="J103" s="448" t="s">
        <v>184</v>
      </c>
      <c r="K103" s="19" t="s">
        <v>5</v>
      </c>
      <c r="L103" s="164">
        <f>L104+L105+L106+L107+L108+L109</f>
        <v>7147647</v>
      </c>
      <c r="M103" s="186">
        <f>L103</f>
        <v>7147647</v>
      </c>
      <c r="N103" s="189">
        <v>0</v>
      </c>
      <c r="O103" s="189">
        <v>0</v>
      </c>
      <c r="P103" s="189">
        <v>0</v>
      </c>
      <c r="Q103" s="186">
        <f t="shared" si="1"/>
        <v>7147647</v>
      </c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26"/>
      <c r="AM103" s="63"/>
      <c r="AN103" s="63"/>
      <c r="AO103" s="63"/>
    </row>
    <row r="104" spans="1:41" s="69" customFormat="1" ht="18" customHeight="1" x14ac:dyDescent="0.3">
      <c r="A104" s="472"/>
      <c r="B104" s="53">
        <v>71951000</v>
      </c>
      <c r="C104" s="5" t="s">
        <v>51</v>
      </c>
      <c r="D104" s="5"/>
      <c r="E104" s="5"/>
      <c r="F104" s="176"/>
      <c r="G104" s="81"/>
      <c r="H104" s="145"/>
      <c r="I104" s="101"/>
      <c r="J104" s="5" t="s">
        <v>191</v>
      </c>
      <c r="K104" s="20" t="s">
        <v>9</v>
      </c>
      <c r="L104" s="164">
        <v>2336411</v>
      </c>
      <c r="M104" s="164">
        <f t="shared" ref="M104:M109" si="15">L104</f>
        <v>2336411</v>
      </c>
      <c r="N104" s="189"/>
      <c r="O104" s="186"/>
      <c r="P104" s="186"/>
      <c r="Q104" s="186">
        <f t="shared" si="1"/>
        <v>2336411</v>
      </c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26"/>
      <c r="AM104" s="68"/>
      <c r="AN104" s="68"/>
      <c r="AO104" s="68"/>
    </row>
    <row r="105" spans="1:41" ht="18" customHeight="1" x14ac:dyDescent="0.3">
      <c r="A105" s="472"/>
      <c r="B105" s="53">
        <v>71951000</v>
      </c>
      <c r="C105" s="5" t="s">
        <v>51</v>
      </c>
      <c r="D105" s="5"/>
      <c r="E105" s="5"/>
      <c r="F105" s="176"/>
      <c r="G105" s="81"/>
      <c r="H105" s="145"/>
      <c r="I105" s="101"/>
      <c r="J105" s="5" t="s">
        <v>186</v>
      </c>
      <c r="K105" s="19">
        <v>10</v>
      </c>
      <c r="L105" s="164">
        <v>2159670</v>
      </c>
      <c r="M105" s="164">
        <f t="shared" si="15"/>
        <v>2159670</v>
      </c>
      <c r="N105" s="189"/>
      <c r="O105" s="186"/>
      <c r="P105" s="186"/>
      <c r="Q105" s="186">
        <f t="shared" si="1"/>
        <v>2159670</v>
      </c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26"/>
      <c r="AM105" s="63"/>
      <c r="AN105" s="63"/>
      <c r="AO105" s="63"/>
    </row>
    <row r="106" spans="1:41" s="69" customFormat="1" ht="30.75" customHeight="1" x14ac:dyDescent="0.3">
      <c r="A106" s="472"/>
      <c r="B106" s="53">
        <v>71951000</v>
      </c>
      <c r="C106" s="5" t="s">
        <v>51</v>
      </c>
      <c r="D106" s="5"/>
      <c r="E106" s="5"/>
      <c r="F106" s="176"/>
      <c r="G106" s="81"/>
      <c r="H106" s="145"/>
      <c r="I106" s="101"/>
      <c r="J106" s="5" t="s">
        <v>187</v>
      </c>
      <c r="K106" s="20" t="s">
        <v>13</v>
      </c>
      <c r="L106" s="164">
        <v>1213283</v>
      </c>
      <c r="M106" s="164">
        <f t="shared" si="15"/>
        <v>1213283</v>
      </c>
      <c r="N106" s="189"/>
      <c r="O106" s="186"/>
      <c r="P106" s="186"/>
      <c r="Q106" s="186">
        <f t="shared" ref="Q106:Q166" si="16">M106+N106+O106+P106</f>
        <v>1213283</v>
      </c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26"/>
      <c r="AM106" s="68"/>
      <c r="AN106" s="68"/>
      <c r="AO106" s="68"/>
    </row>
    <row r="107" spans="1:41" ht="33.75" customHeight="1" x14ac:dyDescent="0.3">
      <c r="A107" s="472"/>
      <c r="B107" s="53">
        <v>71951000</v>
      </c>
      <c r="C107" s="5" t="s">
        <v>51</v>
      </c>
      <c r="D107" s="5"/>
      <c r="E107" s="5"/>
      <c r="F107" s="176"/>
      <c r="G107" s="81"/>
      <c r="H107" s="145"/>
      <c r="I107" s="101"/>
      <c r="J107" s="448" t="s">
        <v>188</v>
      </c>
      <c r="K107" s="20" t="s">
        <v>12</v>
      </c>
      <c r="L107" s="164">
        <v>600690</v>
      </c>
      <c r="M107" s="164">
        <f t="shared" si="15"/>
        <v>600690</v>
      </c>
      <c r="N107" s="189"/>
      <c r="O107" s="186"/>
      <c r="P107" s="186"/>
      <c r="Q107" s="186">
        <f t="shared" si="16"/>
        <v>600690</v>
      </c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26"/>
      <c r="AM107" s="63"/>
      <c r="AN107" s="63"/>
      <c r="AO107" s="63"/>
    </row>
    <row r="108" spans="1:41" s="69" customFormat="1" ht="18" customHeight="1" x14ac:dyDescent="0.3">
      <c r="A108" s="472"/>
      <c r="B108" s="53">
        <v>71951000</v>
      </c>
      <c r="C108" s="5" t="s">
        <v>51</v>
      </c>
      <c r="D108" s="5"/>
      <c r="E108" s="5"/>
      <c r="F108" s="176"/>
      <c r="G108" s="81"/>
      <c r="H108" s="145"/>
      <c r="I108" s="101"/>
      <c r="J108" s="448" t="s">
        <v>231</v>
      </c>
      <c r="K108" s="19" t="s">
        <v>6</v>
      </c>
      <c r="L108" s="164">
        <v>837593</v>
      </c>
      <c r="M108" s="164">
        <f t="shared" si="15"/>
        <v>837593</v>
      </c>
      <c r="N108" s="189"/>
      <c r="O108" s="186"/>
      <c r="P108" s="186"/>
      <c r="Q108" s="186">
        <f t="shared" si="16"/>
        <v>837593</v>
      </c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26"/>
      <c r="AM108" s="68"/>
      <c r="AN108" s="68"/>
      <c r="AO108" s="68"/>
    </row>
    <row r="109" spans="1:41" ht="18" customHeight="1" x14ac:dyDescent="0.3">
      <c r="A109" s="473"/>
      <c r="B109" s="53">
        <v>71951000</v>
      </c>
      <c r="C109" s="5" t="s">
        <v>51</v>
      </c>
      <c r="D109" s="5"/>
      <c r="E109" s="5"/>
      <c r="F109" s="176"/>
      <c r="G109" s="81"/>
      <c r="H109" s="145"/>
      <c r="I109" s="101"/>
      <c r="J109" s="448" t="s">
        <v>189</v>
      </c>
      <c r="K109" s="19" t="s">
        <v>0</v>
      </c>
      <c r="L109" s="164">
        <v>0</v>
      </c>
      <c r="M109" s="164">
        <f t="shared" si="15"/>
        <v>0</v>
      </c>
      <c r="N109" s="189"/>
      <c r="O109" s="186"/>
      <c r="P109" s="186"/>
      <c r="Q109" s="186">
        <f t="shared" si="16"/>
        <v>0</v>
      </c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26"/>
      <c r="AM109" s="63"/>
      <c r="AN109" s="63"/>
      <c r="AO109" s="63"/>
    </row>
    <row r="110" spans="1:41" s="69" customFormat="1" ht="18" customHeight="1" x14ac:dyDescent="0.3">
      <c r="A110" s="471">
        <v>17</v>
      </c>
      <c r="B110" s="53">
        <v>71951000</v>
      </c>
      <c r="C110" s="5" t="s">
        <v>51</v>
      </c>
      <c r="D110" s="5" t="s">
        <v>51</v>
      </c>
      <c r="E110" s="5" t="s">
        <v>111</v>
      </c>
      <c r="F110" s="176">
        <v>12</v>
      </c>
      <c r="G110" s="81" t="s">
        <v>68</v>
      </c>
      <c r="H110" s="145">
        <v>4468</v>
      </c>
      <c r="I110" s="101">
        <v>183</v>
      </c>
      <c r="J110" s="448" t="s">
        <v>184</v>
      </c>
      <c r="K110" s="19" t="s">
        <v>5</v>
      </c>
      <c r="L110" s="164">
        <f>L111+L112</f>
        <v>5687142</v>
      </c>
      <c r="M110" s="186">
        <f>L110</f>
        <v>5687142</v>
      </c>
      <c r="N110" s="189">
        <v>0</v>
      </c>
      <c r="O110" s="189">
        <v>0</v>
      </c>
      <c r="P110" s="189">
        <v>0</v>
      </c>
      <c r="Q110" s="186">
        <f t="shared" si="16"/>
        <v>5687142</v>
      </c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26"/>
      <c r="AM110" s="68"/>
      <c r="AN110" s="68"/>
      <c r="AO110" s="68"/>
    </row>
    <row r="111" spans="1:41" ht="18" customHeight="1" x14ac:dyDescent="0.3">
      <c r="A111" s="472"/>
      <c r="B111" s="53">
        <v>71951000</v>
      </c>
      <c r="C111" s="5" t="s">
        <v>51</v>
      </c>
      <c r="D111" s="5"/>
      <c r="E111" s="5"/>
      <c r="F111" s="176"/>
      <c r="G111" s="81"/>
      <c r="H111" s="145"/>
      <c r="I111" s="101"/>
      <c r="J111" s="5" t="s">
        <v>191</v>
      </c>
      <c r="K111" s="20" t="s">
        <v>9</v>
      </c>
      <c r="L111" s="164">
        <v>5687142</v>
      </c>
      <c r="M111" s="164">
        <f t="shared" ref="M111:M112" si="17">L111</f>
        <v>5687142</v>
      </c>
      <c r="N111" s="189"/>
      <c r="O111" s="186"/>
      <c r="P111" s="186"/>
      <c r="Q111" s="186">
        <f t="shared" si="16"/>
        <v>5687142</v>
      </c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26"/>
      <c r="AM111" s="63"/>
      <c r="AN111" s="63"/>
      <c r="AO111" s="63"/>
    </row>
    <row r="112" spans="1:41" s="69" customFormat="1" ht="18" customHeight="1" x14ac:dyDescent="0.3">
      <c r="A112" s="473"/>
      <c r="B112" s="53">
        <v>71951000</v>
      </c>
      <c r="C112" s="5" t="s">
        <v>51</v>
      </c>
      <c r="D112" s="5"/>
      <c r="E112" s="5"/>
      <c r="F112" s="451"/>
      <c r="G112" s="81"/>
      <c r="H112" s="145"/>
      <c r="I112" s="101"/>
      <c r="J112" s="448" t="s">
        <v>189</v>
      </c>
      <c r="K112" s="20" t="s">
        <v>0</v>
      </c>
      <c r="L112" s="164">
        <v>0</v>
      </c>
      <c r="M112" s="164">
        <f t="shared" si="17"/>
        <v>0</v>
      </c>
      <c r="N112" s="189"/>
      <c r="O112" s="186"/>
      <c r="P112" s="186"/>
      <c r="Q112" s="186">
        <f t="shared" si="16"/>
        <v>0</v>
      </c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26"/>
      <c r="AM112" s="68"/>
      <c r="AN112" s="68"/>
      <c r="AO112" s="68"/>
    </row>
    <row r="113" spans="1:41" ht="18" customHeight="1" x14ac:dyDescent="0.3">
      <c r="A113" s="483" t="s">
        <v>112</v>
      </c>
      <c r="B113" s="484"/>
      <c r="C113" s="484"/>
      <c r="D113" s="484"/>
      <c r="E113" s="484"/>
      <c r="F113" s="101">
        <v>18</v>
      </c>
      <c r="G113" s="454" t="s">
        <v>5</v>
      </c>
      <c r="H113" s="143">
        <f>H115+H117+H121+H123+H128+H133+H137+H140+H143+H146+H149+H152+H155+H158+H161+H164+H167+H170</f>
        <v>72228.799999999988</v>
      </c>
      <c r="I113" s="101">
        <f>I115+I117+I121+I123+I128+I133+I137+I140+I143+I146+I149+I152+I155+I158+I161+I164+I167+I170</f>
        <v>2493</v>
      </c>
      <c r="J113" s="454" t="s">
        <v>5</v>
      </c>
      <c r="K113" s="7" t="s">
        <v>5</v>
      </c>
      <c r="L113" s="166">
        <f>L115+L117+L121+L123+L128+L133+L137+L140+L143+L146+L149+L152+L155+L158+L161+L164+L167+L170</f>
        <v>19695217</v>
      </c>
      <c r="M113" s="166">
        <f>M115+M117+M121+M123+M128+M133+M137+M140+M143+M146+M149+M152+M155+M158+M161+M164+M167+M170</f>
        <v>19261807</v>
      </c>
      <c r="N113" s="166">
        <f>N115+N117+N121+N123+N128+N133+N137+N140+N143+N146+N149+N152+N155+N158+N161+N164+N167+N170</f>
        <v>0</v>
      </c>
      <c r="O113" s="166">
        <f>O114+O115+O117+O121+O123+O128+O133+O137+O140+O143+O146+O149+O152+O155+O158+O161+O164+O167+O170</f>
        <v>1980000</v>
      </c>
      <c r="P113" s="166">
        <f>P115+P117+P121+P123+P128+P133+P137+P140+P143+P146+P149+P152+P155+P158+P161+P164+P167+P170</f>
        <v>20639</v>
      </c>
      <c r="Q113" s="186">
        <f t="shared" si="16"/>
        <v>21262446</v>
      </c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26"/>
      <c r="AM113" s="63"/>
      <c r="AN113" s="63"/>
      <c r="AO113" s="63"/>
    </row>
    <row r="114" spans="1:41" s="69" customFormat="1" ht="18" customHeight="1" x14ac:dyDescent="0.3">
      <c r="A114" s="480" t="s">
        <v>97</v>
      </c>
      <c r="B114" s="481"/>
      <c r="C114" s="481"/>
      <c r="D114" s="481"/>
      <c r="E114" s="481"/>
      <c r="F114" s="481"/>
      <c r="G114" s="481"/>
      <c r="H114" s="481"/>
      <c r="I114" s="482"/>
      <c r="J114" s="454" t="s">
        <v>5</v>
      </c>
      <c r="K114" s="7" t="s">
        <v>5</v>
      </c>
      <c r="L114" s="186"/>
      <c r="M114" s="187"/>
      <c r="N114" s="187"/>
      <c r="O114" s="217">
        <v>1567229</v>
      </c>
      <c r="P114" s="187"/>
      <c r="Q114" s="186">
        <f t="shared" si="16"/>
        <v>1567229</v>
      </c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26"/>
      <c r="AM114" s="68"/>
      <c r="AN114" s="68"/>
      <c r="AO114" s="68"/>
    </row>
    <row r="115" spans="1:41" ht="18" customHeight="1" x14ac:dyDescent="0.3">
      <c r="A115" s="437">
        <v>1</v>
      </c>
      <c r="B115" s="82">
        <v>71952000</v>
      </c>
      <c r="C115" s="448" t="s">
        <v>63</v>
      </c>
      <c r="D115" s="448" t="s">
        <v>63</v>
      </c>
      <c r="E115" s="448" t="s">
        <v>345</v>
      </c>
      <c r="F115" s="101">
        <v>5</v>
      </c>
      <c r="G115" s="44" t="s">
        <v>68</v>
      </c>
      <c r="H115" s="146">
        <v>3492.2</v>
      </c>
      <c r="I115" s="101">
        <v>149</v>
      </c>
      <c r="J115" s="448" t="s">
        <v>184</v>
      </c>
      <c r="K115" s="85" t="s">
        <v>5</v>
      </c>
      <c r="L115" s="165">
        <f>L116</f>
        <v>15579</v>
      </c>
      <c r="M115" s="186">
        <f>L115</f>
        <v>15579</v>
      </c>
      <c r="N115" s="189">
        <v>0</v>
      </c>
      <c r="O115" s="189">
        <v>0</v>
      </c>
      <c r="P115" s="189">
        <v>0</v>
      </c>
      <c r="Q115" s="186">
        <f t="shared" si="16"/>
        <v>15579</v>
      </c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26"/>
      <c r="AM115" s="63"/>
      <c r="AN115" s="63"/>
      <c r="AO115" s="63"/>
    </row>
    <row r="116" spans="1:41" s="69" customFormat="1" ht="19.5" customHeight="1" x14ac:dyDescent="0.3">
      <c r="A116" s="55"/>
      <c r="B116" s="82">
        <v>71952000</v>
      </c>
      <c r="C116" s="448" t="s">
        <v>63</v>
      </c>
      <c r="D116" s="448"/>
      <c r="E116" s="448"/>
      <c r="F116" s="101"/>
      <c r="G116" s="44"/>
      <c r="H116" s="146"/>
      <c r="I116" s="101"/>
      <c r="J116" s="5" t="s">
        <v>303</v>
      </c>
      <c r="K116" s="125" t="s">
        <v>298</v>
      </c>
      <c r="L116" s="165">
        <v>15579</v>
      </c>
      <c r="M116" s="164">
        <f t="shared" ref="M116" si="18">L116</f>
        <v>15579</v>
      </c>
      <c r="N116" s="166"/>
      <c r="O116" s="166"/>
      <c r="P116" s="166"/>
      <c r="Q116" s="186">
        <f t="shared" si="16"/>
        <v>15579</v>
      </c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26"/>
      <c r="AM116" s="68"/>
      <c r="AN116" s="68"/>
      <c r="AO116" s="68"/>
    </row>
    <row r="117" spans="1:41" s="306" customFormat="1" ht="18" customHeight="1" x14ac:dyDescent="0.3">
      <c r="A117" s="471">
        <v>2</v>
      </c>
      <c r="B117" s="82">
        <v>71952000</v>
      </c>
      <c r="C117" s="448" t="s">
        <v>63</v>
      </c>
      <c r="D117" s="448" t="s">
        <v>63</v>
      </c>
      <c r="E117" s="448" t="s">
        <v>345</v>
      </c>
      <c r="F117" s="101">
        <v>7</v>
      </c>
      <c r="G117" s="44" t="s">
        <v>68</v>
      </c>
      <c r="H117" s="333">
        <v>4802.8999999999996</v>
      </c>
      <c r="I117" s="101">
        <v>197</v>
      </c>
      <c r="J117" s="448" t="s">
        <v>184</v>
      </c>
      <c r="K117" s="125" t="s">
        <v>5</v>
      </c>
      <c r="L117" s="165">
        <f>L118+L119+L120</f>
        <v>6105954</v>
      </c>
      <c r="M117" s="186">
        <f>L117</f>
        <v>6105954</v>
      </c>
      <c r="N117" s="189">
        <v>0</v>
      </c>
      <c r="O117" s="189">
        <v>0</v>
      </c>
      <c r="P117" s="189">
        <v>0</v>
      </c>
      <c r="Q117" s="186">
        <f t="shared" si="16"/>
        <v>6105954</v>
      </c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  <c r="AB117" s="305"/>
      <c r="AC117" s="305"/>
      <c r="AD117" s="305"/>
      <c r="AE117" s="305"/>
      <c r="AF117" s="305"/>
      <c r="AG117" s="305"/>
      <c r="AH117" s="305"/>
      <c r="AI117" s="305"/>
      <c r="AJ117" s="305"/>
      <c r="AK117" s="305"/>
      <c r="AL117" s="292"/>
      <c r="AM117" s="305"/>
      <c r="AN117" s="305"/>
      <c r="AO117" s="305"/>
    </row>
    <row r="118" spans="1:41" s="291" customFormat="1" ht="18" customHeight="1" x14ac:dyDescent="0.3">
      <c r="A118" s="472"/>
      <c r="B118" s="82">
        <v>71952000</v>
      </c>
      <c r="C118" s="448" t="s">
        <v>63</v>
      </c>
      <c r="D118" s="448"/>
      <c r="E118" s="448"/>
      <c r="F118" s="101"/>
      <c r="G118" s="44"/>
      <c r="H118" s="146"/>
      <c r="I118" s="101"/>
      <c r="J118" s="5" t="s">
        <v>191</v>
      </c>
      <c r="K118" s="124" t="s">
        <v>9</v>
      </c>
      <c r="L118" s="165">
        <v>1279005</v>
      </c>
      <c r="M118" s="164">
        <f t="shared" ref="M118:M120" si="19">L118</f>
        <v>1279005</v>
      </c>
      <c r="N118" s="166"/>
      <c r="O118" s="166"/>
      <c r="P118" s="166"/>
      <c r="Q118" s="186">
        <f t="shared" si="16"/>
        <v>1279005</v>
      </c>
      <c r="R118" s="304"/>
      <c r="S118" s="304"/>
      <c r="T118" s="304"/>
      <c r="U118" s="304"/>
      <c r="V118" s="304"/>
      <c r="W118" s="304"/>
      <c r="X118" s="304"/>
      <c r="Y118" s="304"/>
      <c r="Z118" s="304"/>
      <c r="AA118" s="304"/>
      <c r="AB118" s="304"/>
      <c r="AC118" s="304"/>
      <c r="AD118" s="304"/>
      <c r="AE118" s="304"/>
      <c r="AF118" s="304"/>
      <c r="AG118" s="304"/>
      <c r="AH118" s="304"/>
      <c r="AI118" s="304"/>
      <c r="AJ118" s="304"/>
      <c r="AK118" s="304"/>
      <c r="AL118" s="292"/>
      <c r="AM118" s="304"/>
      <c r="AN118" s="304"/>
      <c r="AO118" s="304"/>
    </row>
    <row r="119" spans="1:41" s="306" customFormat="1" ht="18" customHeight="1" x14ac:dyDescent="0.3">
      <c r="A119" s="472"/>
      <c r="B119" s="82">
        <v>71952000</v>
      </c>
      <c r="C119" s="448" t="s">
        <v>63</v>
      </c>
      <c r="D119" s="448"/>
      <c r="E119" s="448"/>
      <c r="F119" s="101"/>
      <c r="G119" s="44"/>
      <c r="H119" s="146"/>
      <c r="I119" s="101"/>
      <c r="J119" s="5" t="s">
        <v>186</v>
      </c>
      <c r="K119" s="125" t="s">
        <v>17</v>
      </c>
      <c r="L119" s="165">
        <v>4826949</v>
      </c>
      <c r="M119" s="164">
        <f t="shared" si="19"/>
        <v>4826949</v>
      </c>
      <c r="N119" s="166"/>
      <c r="O119" s="166"/>
      <c r="P119" s="166"/>
      <c r="Q119" s="186">
        <f t="shared" si="16"/>
        <v>4826949</v>
      </c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305"/>
      <c r="AH119" s="305"/>
      <c r="AI119" s="305"/>
      <c r="AJ119" s="305"/>
      <c r="AK119" s="305"/>
      <c r="AL119" s="292"/>
      <c r="AM119" s="305"/>
      <c r="AN119" s="305"/>
      <c r="AO119" s="305"/>
    </row>
    <row r="120" spans="1:41" s="291" customFormat="1" ht="18" customHeight="1" x14ac:dyDescent="0.3">
      <c r="A120" s="473"/>
      <c r="B120" s="82">
        <v>71952000</v>
      </c>
      <c r="C120" s="448" t="s">
        <v>63</v>
      </c>
      <c r="D120" s="448"/>
      <c r="E120" s="448"/>
      <c r="F120" s="101"/>
      <c r="G120" s="44"/>
      <c r="H120" s="146"/>
      <c r="I120" s="101"/>
      <c r="J120" s="448" t="s">
        <v>189</v>
      </c>
      <c r="K120" s="85" t="s">
        <v>0</v>
      </c>
      <c r="L120" s="165">
        <v>0</v>
      </c>
      <c r="M120" s="164">
        <f t="shared" si="19"/>
        <v>0</v>
      </c>
      <c r="N120" s="166"/>
      <c r="O120" s="166"/>
      <c r="P120" s="166"/>
      <c r="Q120" s="186">
        <f t="shared" si="16"/>
        <v>0</v>
      </c>
      <c r="R120" s="304"/>
      <c r="S120" s="304"/>
      <c r="T120" s="304"/>
      <c r="U120" s="304"/>
      <c r="V120" s="304"/>
      <c r="W120" s="304"/>
      <c r="X120" s="304"/>
      <c r="Y120" s="304"/>
      <c r="Z120" s="304"/>
      <c r="AA120" s="304"/>
      <c r="AB120" s="304"/>
      <c r="AC120" s="304"/>
      <c r="AD120" s="304"/>
      <c r="AE120" s="304"/>
      <c r="AF120" s="304"/>
      <c r="AG120" s="304"/>
      <c r="AH120" s="304"/>
      <c r="AI120" s="304"/>
      <c r="AJ120" s="304"/>
      <c r="AK120" s="304"/>
      <c r="AL120" s="292"/>
      <c r="AM120" s="304"/>
      <c r="AN120" s="304"/>
      <c r="AO120" s="304"/>
    </row>
    <row r="121" spans="1:41" s="69" customFormat="1" ht="18" customHeight="1" x14ac:dyDescent="0.3">
      <c r="A121" s="437">
        <v>3</v>
      </c>
      <c r="B121" s="82">
        <v>71952000</v>
      </c>
      <c r="C121" s="448" t="s">
        <v>63</v>
      </c>
      <c r="D121" s="448" t="s">
        <v>63</v>
      </c>
      <c r="E121" s="448" t="s">
        <v>345</v>
      </c>
      <c r="F121" s="101">
        <v>9</v>
      </c>
      <c r="G121" s="44" t="s">
        <v>68</v>
      </c>
      <c r="H121" s="146">
        <v>4804.8</v>
      </c>
      <c r="I121" s="101">
        <v>157</v>
      </c>
      <c r="J121" s="448" t="s">
        <v>184</v>
      </c>
      <c r="K121" s="125" t="s">
        <v>5</v>
      </c>
      <c r="L121" s="165">
        <f>L122</f>
        <v>24201</v>
      </c>
      <c r="M121" s="186">
        <f>L121</f>
        <v>24201</v>
      </c>
      <c r="N121" s="189">
        <v>0</v>
      </c>
      <c r="O121" s="189">
        <v>0</v>
      </c>
      <c r="P121" s="189">
        <v>0</v>
      </c>
      <c r="Q121" s="186">
        <f t="shared" si="16"/>
        <v>24201</v>
      </c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26"/>
      <c r="AM121" s="68"/>
      <c r="AN121" s="68"/>
      <c r="AO121" s="68"/>
    </row>
    <row r="122" spans="1:41" s="253" customFormat="1" ht="19.5" customHeight="1" x14ac:dyDescent="0.3">
      <c r="A122" s="438"/>
      <c r="B122" s="82">
        <v>71952000</v>
      </c>
      <c r="C122" s="448" t="s">
        <v>63</v>
      </c>
      <c r="D122" s="5"/>
      <c r="E122" s="5"/>
      <c r="F122" s="176"/>
      <c r="G122" s="81"/>
      <c r="H122" s="145"/>
      <c r="I122" s="101"/>
      <c r="J122" s="5" t="s">
        <v>303</v>
      </c>
      <c r="K122" s="20" t="s">
        <v>298</v>
      </c>
      <c r="L122" s="164">
        <v>24201</v>
      </c>
      <c r="M122" s="164">
        <f>L122</f>
        <v>24201</v>
      </c>
      <c r="N122" s="186"/>
      <c r="O122" s="186"/>
      <c r="P122" s="186"/>
      <c r="Q122" s="186">
        <f t="shared" si="16"/>
        <v>24201</v>
      </c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K122" s="262"/>
      <c r="AL122" s="247"/>
      <c r="AM122" s="262"/>
      <c r="AN122" s="262"/>
      <c r="AO122" s="262"/>
    </row>
    <row r="123" spans="1:41" s="261" customFormat="1" ht="18" customHeight="1" x14ac:dyDescent="0.3">
      <c r="A123" s="471">
        <v>4</v>
      </c>
      <c r="B123" s="82">
        <v>71952000</v>
      </c>
      <c r="C123" s="448" t="s">
        <v>63</v>
      </c>
      <c r="D123" s="448" t="s">
        <v>63</v>
      </c>
      <c r="E123" s="448" t="s">
        <v>345</v>
      </c>
      <c r="F123" s="101">
        <v>12</v>
      </c>
      <c r="G123" s="44" t="s">
        <v>68</v>
      </c>
      <c r="H123" s="146">
        <v>4776.3</v>
      </c>
      <c r="I123" s="101">
        <v>163</v>
      </c>
      <c r="J123" s="448" t="s">
        <v>184</v>
      </c>
      <c r="K123" s="125" t="s">
        <v>5</v>
      </c>
      <c r="L123" s="165">
        <f>L124+L125+L126+L127</f>
        <v>1848443</v>
      </c>
      <c r="M123" s="186">
        <f>L123</f>
        <v>1848443</v>
      </c>
      <c r="N123" s="189">
        <v>0</v>
      </c>
      <c r="O123" s="189">
        <v>0</v>
      </c>
      <c r="P123" s="189">
        <v>0</v>
      </c>
      <c r="Q123" s="186">
        <f t="shared" si="16"/>
        <v>1848443</v>
      </c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47"/>
      <c r="AM123" s="260"/>
      <c r="AN123" s="260"/>
      <c r="AO123" s="260"/>
    </row>
    <row r="124" spans="1:41" s="253" customFormat="1" ht="33.75" customHeight="1" x14ac:dyDescent="0.3">
      <c r="A124" s="472"/>
      <c r="B124" s="82">
        <v>71952000</v>
      </c>
      <c r="C124" s="448" t="s">
        <v>63</v>
      </c>
      <c r="D124" s="448"/>
      <c r="E124" s="448"/>
      <c r="F124" s="101"/>
      <c r="G124" s="44"/>
      <c r="H124" s="146"/>
      <c r="I124" s="101"/>
      <c r="J124" s="448" t="s">
        <v>188</v>
      </c>
      <c r="K124" s="85" t="s">
        <v>12</v>
      </c>
      <c r="L124" s="165">
        <v>1687132</v>
      </c>
      <c r="M124" s="164">
        <f t="shared" ref="M124:M127" si="20">L124</f>
        <v>1687132</v>
      </c>
      <c r="N124" s="166"/>
      <c r="O124" s="166"/>
      <c r="P124" s="166"/>
      <c r="Q124" s="186">
        <f t="shared" si="16"/>
        <v>1687132</v>
      </c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K124" s="262"/>
      <c r="AL124" s="247"/>
      <c r="AM124" s="262"/>
      <c r="AN124" s="262"/>
      <c r="AO124" s="262"/>
    </row>
    <row r="125" spans="1:41" s="250" customFormat="1" ht="48" customHeight="1" x14ac:dyDescent="0.3">
      <c r="A125" s="472"/>
      <c r="B125" s="82">
        <v>71952000</v>
      </c>
      <c r="C125" s="448" t="s">
        <v>63</v>
      </c>
      <c r="D125" s="448"/>
      <c r="E125" s="448"/>
      <c r="F125" s="101"/>
      <c r="G125" s="44"/>
      <c r="H125" s="146"/>
      <c r="I125" s="101"/>
      <c r="J125" s="5" t="s">
        <v>185</v>
      </c>
      <c r="K125" s="83" t="s">
        <v>25</v>
      </c>
      <c r="L125" s="165">
        <v>129458</v>
      </c>
      <c r="M125" s="164">
        <f t="shared" si="20"/>
        <v>129458</v>
      </c>
      <c r="N125" s="166"/>
      <c r="O125" s="166"/>
      <c r="P125" s="166"/>
      <c r="Q125" s="186">
        <f t="shared" si="16"/>
        <v>129458</v>
      </c>
      <c r="R125" s="248"/>
      <c r="S125" s="248"/>
      <c r="T125" s="248"/>
      <c r="U125" s="248"/>
      <c r="V125" s="248"/>
      <c r="W125" s="248"/>
      <c r="X125" s="248"/>
      <c r="Y125" s="248"/>
      <c r="Z125" s="248"/>
      <c r="AA125" s="248"/>
      <c r="AB125" s="248"/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9"/>
      <c r="AM125" s="248"/>
      <c r="AN125" s="248"/>
      <c r="AO125" s="248"/>
    </row>
    <row r="126" spans="1:41" s="69" customFormat="1" ht="19.5" customHeight="1" x14ac:dyDescent="0.3">
      <c r="A126" s="472"/>
      <c r="B126" s="82">
        <v>71952000</v>
      </c>
      <c r="C126" s="448" t="s">
        <v>63</v>
      </c>
      <c r="D126" s="5"/>
      <c r="E126" s="5"/>
      <c r="F126" s="176"/>
      <c r="G126" s="81"/>
      <c r="H126" s="145"/>
      <c r="I126" s="101"/>
      <c r="J126" s="5" t="s">
        <v>303</v>
      </c>
      <c r="K126" s="20" t="s">
        <v>298</v>
      </c>
      <c r="L126" s="164">
        <v>31853</v>
      </c>
      <c r="M126" s="164">
        <f t="shared" si="20"/>
        <v>31853</v>
      </c>
      <c r="N126" s="186"/>
      <c r="O126" s="186"/>
      <c r="P126" s="186"/>
      <c r="Q126" s="186">
        <f t="shared" si="16"/>
        <v>31853</v>
      </c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26"/>
      <c r="AM126" s="68"/>
      <c r="AN126" s="68"/>
      <c r="AO126" s="68"/>
    </row>
    <row r="127" spans="1:41" ht="18" customHeight="1" x14ac:dyDescent="0.3">
      <c r="A127" s="473"/>
      <c r="B127" s="82">
        <v>71952000</v>
      </c>
      <c r="C127" s="448" t="s">
        <v>63</v>
      </c>
      <c r="D127" s="448"/>
      <c r="E127" s="448"/>
      <c r="F127" s="101"/>
      <c r="G127" s="44"/>
      <c r="H127" s="146"/>
      <c r="I127" s="101"/>
      <c r="J127" s="448" t="s">
        <v>189</v>
      </c>
      <c r="K127" s="85" t="s">
        <v>0</v>
      </c>
      <c r="L127" s="165">
        <v>0</v>
      </c>
      <c r="M127" s="164">
        <f t="shared" si="20"/>
        <v>0</v>
      </c>
      <c r="N127" s="166"/>
      <c r="O127" s="166"/>
      <c r="P127" s="166"/>
      <c r="Q127" s="186">
        <f t="shared" si="16"/>
        <v>0</v>
      </c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26"/>
      <c r="AM127" s="63"/>
      <c r="AN127" s="63"/>
      <c r="AO127" s="63"/>
    </row>
    <row r="128" spans="1:41" s="261" customFormat="1" ht="18" customHeight="1" x14ac:dyDescent="0.3">
      <c r="A128" s="471">
        <v>5</v>
      </c>
      <c r="B128" s="82">
        <v>71952000</v>
      </c>
      <c r="C128" s="448" t="s">
        <v>63</v>
      </c>
      <c r="D128" s="448" t="s">
        <v>63</v>
      </c>
      <c r="E128" s="448" t="s">
        <v>345</v>
      </c>
      <c r="F128" s="101">
        <v>17</v>
      </c>
      <c r="G128" s="44" t="s">
        <v>68</v>
      </c>
      <c r="H128" s="146">
        <v>3485.2</v>
      </c>
      <c r="I128" s="101">
        <v>140</v>
      </c>
      <c r="J128" s="448" t="s">
        <v>184</v>
      </c>
      <c r="K128" s="125" t="s">
        <v>5</v>
      </c>
      <c r="L128" s="165">
        <f>L129+L130+L131+L132</f>
        <v>6278493</v>
      </c>
      <c r="M128" s="186">
        <f>L128</f>
        <v>6278493</v>
      </c>
      <c r="N128" s="189">
        <v>0</v>
      </c>
      <c r="O128" s="189">
        <v>0</v>
      </c>
      <c r="P128" s="189">
        <v>0</v>
      </c>
      <c r="Q128" s="186">
        <f t="shared" si="16"/>
        <v>6278493</v>
      </c>
      <c r="R128" s="260"/>
      <c r="S128" s="260"/>
      <c r="T128" s="260"/>
      <c r="U128" s="260"/>
      <c r="V128" s="260"/>
      <c r="W128" s="260"/>
      <c r="X128" s="260"/>
      <c r="Y128" s="260"/>
      <c r="Z128" s="260"/>
      <c r="AA128" s="260"/>
      <c r="AB128" s="260"/>
      <c r="AC128" s="260"/>
      <c r="AD128" s="260"/>
      <c r="AE128" s="260"/>
      <c r="AF128" s="260"/>
      <c r="AG128" s="260"/>
      <c r="AH128" s="260"/>
      <c r="AI128" s="260"/>
      <c r="AJ128" s="260"/>
      <c r="AK128" s="260"/>
      <c r="AL128" s="247"/>
      <c r="AM128" s="260"/>
      <c r="AN128" s="260"/>
      <c r="AO128" s="260"/>
    </row>
    <row r="129" spans="1:41" s="253" customFormat="1" ht="18" customHeight="1" x14ac:dyDescent="0.3">
      <c r="A129" s="472"/>
      <c r="B129" s="82">
        <v>71952000</v>
      </c>
      <c r="C129" s="448" t="s">
        <v>63</v>
      </c>
      <c r="D129" s="448"/>
      <c r="E129" s="448"/>
      <c r="F129" s="101"/>
      <c r="G129" s="44"/>
      <c r="H129" s="146"/>
      <c r="I129" s="101"/>
      <c r="J129" s="5" t="s">
        <v>191</v>
      </c>
      <c r="K129" s="124" t="s">
        <v>9</v>
      </c>
      <c r="L129" s="165">
        <v>2087133</v>
      </c>
      <c r="M129" s="164">
        <f t="shared" ref="M129:M132" si="21">L129</f>
        <v>2087133</v>
      </c>
      <c r="N129" s="166"/>
      <c r="O129" s="166"/>
      <c r="P129" s="166"/>
      <c r="Q129" s="186">
        <f t="shared" si="16"/>
        <v>2087133</v>
      </c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262"/>
      <c r="AL129" s="247"/>
      <c r="AM129" s="262"/>
      <c r="AN129" s="262"/>
      <c r="AO129" s="262"/>
    </row>
    <row r="130" spans="1:41" s="69" customFormat="1" ht="18" customHeight="1" x14ac:dyDescent="0.3">
      <c r="A130" s="472"/>
      <c r="B130" s="82">
        <v>71952000</v>
      </c>
      <c r="C130" s="448" t="s">
        <v>63</v>
      </c>
      <c r="D130" s="448"/>
      <c r="E130" s="448"/>
      <c r="F130" s="101"/>
      <c r="G130" s="44"/>
      <c r="H130" s="146"/>
      <c r="I130" s="101"/>
      <c r="J130" s="5" t="s">
        <v>186</v>
      </c>
      <c r="K130" s="125" t="s">
        <v>17</v>
      </c>
      <c r="L130" s="165">
        <v>3315931</v>
      </c>
      <c r="M130" s="164">
        <f t="shared" si="21"/>
        <v>3315931</v>
      </c>
      <c r="N130" s="166"/>
      <c r="O130" s="166"/>
      <c r="P130" s="166"/>
      <c r="Q130" s="186">
        <f t="shared" si="16"/>
        <v>3315931</v>
      </c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26"/>
      <c r="AM130" s="68"/>
      <c r="AN130" s="68"/>
      <c r="AO130" s="68"/>
    </row>
    <row r="131" spans="1:41" s="203" customFormat="1" ht="33.75" customHeight="1" x14ac:dyDescent="0.3">
      <c r="A131" s="472"/>
      <c r="B131" s="82">
        <v>71952000</v>
      </c>
      <c r="C131" s="448" t="s">
        <v>63</v>
      </c>
      <c r="D131" s="448"/>
      <c r="E131" s="448"/>
      <c r="F131" s="101"/>
      <c r="G131" s="44"/>
      <c r="H131" s="146"/>
      <c r="I131" s="101"/>
      <c r="J131" s="448" t="s">
        <v>188</v>
      </c>
      <c r="K131" s="85" t="s">
        <v>12</v>
      </c>
      <c r="L131" s="165">
        <v>875429</v>
      </c>
      <c r="M131" s="164">
        <f t="shared" si="21"/>
        <v>875429</v>
      </c>
      <c r="N131" s="166"/>
      <c r="O131" s="166"/>
      <c r="P131" s="166"/>
      <c r="Q131" s="186">
        <f t="shared" si="16"/>
        <v>875429</v>
      </c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2"/>
      <c r="AM131" s="201"/>
      <c r="AN131" s="201"/>
      <c r="AO131" s="201"/>
    </row>
    <row r="132" spans="1:41" ht="18" customHeight="1" x14ac:dyDescent="0.3">
      <c r="A132" s="473"/>
      <c r="B132" s="82">
        <v>71952000</v>
      </c>
      <c r="C132" s="448" t="s">
        <v>63</v>
      </c>
      <c r="D132" s="448"/>
      <c r="E132" s="448"/>
      <c r="F132" s="101"/>
      <c r="G132" s="44"/>
      <c r="H132" s="146"/>
      <c r="I132" s="101"/>
      <c r="J132" s="448" t="s">
        <v>189</v>
      </c>
      <c r="K132" s="85" t="s">
        <v>0</v>
      </c>
      <c r="L132" s="165">
        <v>0</v>
      </c>
      <c r="M132" s="164">
        <f t="shared" si="21"/>
        <v>0</v>
      </c>
      <c r="N132" s="166"/>
      <c r="O132" s="166"/>
      <c r="P132" s="166"/>
      <c r="Q132" s="186">
        <f t="shared" si="16"/>
        <v>0</v>
      </c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26"/>
      <c r="AM132" s="63"/>
      <c r="AN132" s="63"/>
      <c r="AO132" s="63"/>
    </row>
    <row r="133" spans="1:41" s="306" customFormat="1" ht="18" customHeight="1" x14ac:dyDescent="0.3">
      <c r="A133" s="471">
        <v>6</v>
      </c>
      <c r="B133" s="82">
        <v>71952000</v>
      </c>
      <c r="C133" s="448" t="s">
        <v>63</v>
      </c>
      <c r="D133" s="448" t="s">
        <v>63</v>
      </c>
      <c r="E133" s="448" t="s">
        <v>345</v>
      </c>
      <c r="F133" s="101">
        <v>21</v>
      </c>
      <c r="G133" s="44" t="s">
        <v>68</v>
      </c>
      <c r="H133" s="146">
        <v>3515.6</v>
      </c>
      <c r="I133" s="101">
        <v>142</v>
      </c>
      <c r="J133" s="448" t="s">
        <v>184</v>
      </c>
      <c r="K133" s="125" t="s">
        <v>5</v>
      </c>
      <c r="L133" s="165">
        <f>L134+L136+L135</f>
        <v>2528222</v>
      </c>
      <c r="M133" s="186">
        <f>L133</f>
        <v>2528222</v>
      </c>
      <c r="N133" s="189">
        <v>0</v>
      </c>
      <c r="O133" s="189">
        <v>0</v>
      </c>
      <c r="P133" s="189">
        <v>0</v>
      </c>
      <c r="Q133" s="186">
        <f t="shared" si="16"/>
        <v>2528222</v>
      </c>
      <c r="R133" s="305"/>
      <c r="S133" s="305"/>
      <c r="T133" s="305"/>
      <c r="U133" s="305"/>
      <c r="V133" s="305"/>
      <c r="W133" s="305"/>
      <c r="X133" s="305"/>
      <c r="Y133" s="305"/>
      <c r="Z133" s="305"/>
      <c r="AA133" s="305"/>
      <c r="AB133" s="305"/>
      <c r="AC133" s="305"/>
      <c r="AD133" s="305"/>
      <c r="AE133" s="305"/>
      <c r="AF133" s="305"/>
      <c r="AG133" s="305"/>
      <c r="AH133" s="305"/>
      <c r="AI133" s="305"/>
      <c r="AJ133" s="305"/>
      <c r="AK133" s="305"/>
      <c r="AL133" s="292"/>
      <c r="AM133" s="305"/>
      <c r="AN133" s="305"/>
      <c r="AO133" s="305"/>
    </row>
    <row r="134" spans="1:41" s="291" customFormat="1" ht="33.75" customHeight="1" x14ac:dyDescent="0.3">
      <c r="A134" s="472"/>
      <c r="B134" s="82">
        <v>71952000</v>
      </c>
      <c r="C134" s="448" t="s">
        <v>63</v>
      </c>
      <c r="D134" s="448"/>
      <c r="E134" s="448"/>
      <c r="F134" s="101"/>
      <c r="G134" s="44"/>
      <c r="H134" s="146"/>
      <c r="I134" s="101"/>
      <c r="J134" s="448" t="s">
        <v>188</v>
      </c>
      <c r="K134" s="85" t="s">
        <v>12</v>
      </c>
      <c r="L134" s="165">
        <v>2505127</v>
      </c>
      <c r="M134" s="164">
        <f t="shared" ref="M134:M136" si="22">L134</f>
        <v>2505127</v>
      </c>
      <c r="N134" s="166"/>
      <c r="O134" s="166"/>
      <c r="P134" s="166"/>
      <c r="Q134" s="186">
        <f t="shared" si="16"/>
        <v>2505127</v>
      </c>
      <c r="R134" s="304"/>
      <c r="S134" s="304"/>
      <c r="T134" s="304"/>
      <c r="U134" s="304"/>
      <c r="V134" s="304"/>
      <c r="W134" s="304"/>
      <c r="X134" s="304"/>
      <c r="Y134" s="304"/>
      <c r="Z134" s="304"/>
      <c r="AA134" s="304"/>
      <c r="AB134" s="304"/>
      <c r="AC134" s="304"/>
      <c r="AD134" s="304"/>
      <c r="AE134" s="304"/>
      <c r="AF134" s="304"/>
      <c r="AG134" s="304"/>
      <c r="AH134" s="304"/>
      <c r="AI134" s="304"/>
      <c r="AJ134" s="304"/>
      <c r="AK134" s="304"/>
      <c r="AL134" s="292"/>
      <c r="AM134" s="304"/>
      <c r="AN134" s="304"/>
      <c r="AO134" s="304"/>
    </row>
    <row r="135" spans="1:41" s="306" customFormat="1" ht="19.5" customHeight="1" x14ac:dyDescent="0.3">
      <c r="A135" s="472"/>
      <c r="B135" s="82">
        <v>71952000</v>
      </c>
      <c r="C135" s="448" t="s">
        <v>63</v>
      </c>
      <c r="D135" s="448"/>
      <c r="E135" s="448"/>
      <c r="F135" s="101"/>
      <c r="G135" s="44"/>
      <c r="H135" s="146"/>
      <c r="I135" s="101"/>
      <c r="J135" s="5" t="s">
        <v>303</v>
      </c>
      <c r="K135" s="20" t="s">
        <v>298</v>
      </c>
      <c r="L135" s="165">
        <v>23095</v>
      </c>
      <c r="M135" s="164">
        <f t="shared" si="22"/>
        <v>23095</v>
      </c>
      <c r="N135" s="166"/>
      <c r="O135" s="166"/>
      <c r="P135" s="166"/>
      <c r="Q135" s="186">
        <f t="shared" si="16"/>
        <v>23095</v>
      </c>
      <c r="R135" s="305"/>
      <c r="S135" s="305"/>
      <c r="T135" s="305"/>
      <c r="U135" s="305"/>
      <c r="V135" s="305"/>
      <c r="W135" s="305"/>
      <c r="X135" s="305"/>
      <c r="Y135" s="305"/>
      <c r="Z135" s="305"/>
      <c r="AA135" s="305"/>
      <c r="AB135" s="305"/>
      <c r="AC135" s="305"/>
      <c r="AD135" s="305"/>
      <c r="AE135" s="305"/>
      <c r="AF135" s="305"/>
      <c r="AG135" s="305"/>
      <c r="AH135" s="305"/>
      <c r="AI135" s="305"/>
      <c r="AJ135" s="305"/>
      <c r="AK135" s="305"/>
      <c r="AL135" s="292"/>
      <c r="AM135" s="305"/>
      <c r="AN135" s="305"/>
      <c r="AO135" s="305"/>
    </row>
    <row r="136" spans="1:41" s="291" customFormat="1" ht="18" customHeight="1" x14ac:dyDescent="0.3">
      <c r="A136" s="473"/>
      <c r="B136" s="82">
        <v>71952000</v>
      </c>
      <c r="C136" s="448" t="s">
        <v>63</v>
      </c>
      <c r="D136" s="448"/>
      <c r="E136" s="448"/>
      <c r="F136" s="101"/>
      <c r="G136" s="44"/>
      <c r="H136" s="146"/>
      <c r="I136" s="101"/>
      <c r="J136" s="448" t="s">
        <v>189</v>
      </c>
      <c r="K136" s="85" t="s">
        <v>0</v>
      </c>
      <c r="L136" s="165">
        <v>0</v>
      </c>
      <c r="M136" s="164">
        <f t="shared" si="22"/>
        <v>0</v>
      </c>
      <c r="N136" s="166"/>
      <c r="O136" s="166"/>
      <c r="P136" s="166"/>
      <c r="Q136" s="186">
        <f t="shared" si="16"/>
        <v>0</v>
      </c>
      <c r="R136" s="304"/>
      <c r="S136" s="304"/>
      <c r="T136" s="304"/>
      <c r="U136" s="304"/>
      <c r="V136" s="304"/>
      <c r="W136" s="304"/>
      <c r="X136" s="304"/>
      <c r="Y136" s="304"/>
      <c r="Z136" s="304"/>
      <c r="AA136" s="304"/>
      <c r="AB136" s="304"/>
      <c r="AC136" s="304"/>
      <c r="AD136" s="304"/>
      <c r="AE136" s="304"/>
      <c r="AF136" s="304"/>
      <c r="AG136" s="304"/>
      <c r="AH136" s="304"/>
      <c r="AI136" s="304"/>
      <c r="AJ136" s="304"/>
      <c r="AK136" s="304"/>
      <c r="AL136" s="292"/>
      <c r="AM136" s="304"/>
      <c r="AN136" s="304"/>
      <c r="AO136" s="304"/>
    </row>
    <row r="137" spans="1:41" s="69" customFormat="1" ht="18" customHeight="1" x14ac:dyDescent="0.3">
      <c r="A137" s="471">
        <v>7</v>
      </c>
      <c r="B137" s="82">
        <v>71952000</v>
      </c>
      <c r="C137" s="448" t="s">
        <v>63</v>
      </c>
      <c r="D137" s="448" t="s">
        <v>63</v>
      </c>
      <c r="E137" s="448" t="s">
        <v>346</v>
      </c>
      <c r="F137" s="101">
        <v>19</v>
      </c>
      <c r="G137" s="44" t="s">
        <v>68</v>
      </c>
      <c r="H137" s="146">
        <v>4416.3</v>
      </c>
      <c r="I137" s="101">
        <v>154</v>
      </c>
      <c r="J137" s="448" t="s">
        <v>184</v>
      </c>
      <c r="K137" s="85" t="s">
        <v>5</v>
      </c>
      <c r="L137" s="165">
        <f>L138+L139</f>
        <v>111588</v>
      </c>
      <c r="M137" s="166">
        <f>L137</f>
        <v>111588</v>
      </c>
      <c r="N137" s="166">
        <v>0</v>
      </c>
      <c r="O137" s="166">
        <v>0</v>
      </c>
      <c r="P137" s="166">
        <v>0</v>
      </c>
      <c r="Q137" s="186">
        <f t="shared" si="16"/>
        <v>111588</v>
      </c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26"/>
      <c r="AM137" s="68"/>
      <c r="AN137" s="68"/>
      <c r="AO137" s="68"/>
    </row>
    <row r="138" spans="1:41" ht="48" customHeight="1" x14ac:dyDescent="0.3">
      <c r="A138" s="472"/>
      <c r="B138" s="82">
        <v>71952000</v>
      </c>
      <c r="C138" s="448" t="s">
        <v>63</v>
      </c>
      <c r="D138" s="448"/>
      <c r="E138" s="448"/>
      <c r="F138" s="101"/>
      <c r="G138" s="44"/>
      <c r="H138" s="146"/>
      <c r="I138" s="101"/>
      <c r="J138" s="5" t="s">
        <v>185</v>
      </c>
      <c r="K138" s="85" t="s">
        <v>25</v>
      </c>
      <c r="L138" s="165">
        <v>101944</v>
      </c>
      <c r="M138" s="164">
        <f t="shared" ref="M138:M139" si="23">L138</f>
        <v>101944</v>
      </c>
      <c r="N138" s="166"/>
      <c r="O138" s="166"/>
      <c r="P138" s="166"/>
      <c r="Q138" s="186">
        <f t="shared" si="16"/>
        <v>101944</v>
      </c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26"/>
      <c r="AM138" s="63"/>
      <c r="AN138" s="63"/>
      <c r="AO138" s="63"/>
    </row>
    <row r="139" spans="1:41" s="69" customFormat="1" ht="19.5" customHeight="1" x14ac:dyDescent="0.3">
      <c r="A139" s="473"/>
      <c r="B139" s="82">
        <v>71952000</v>
      </c>
      <c r="C139" s="448" t="s">
        <v>63</v>
      </c>
      <c r="D139" s="5"/>
      <c r="E139" s="5"/>
      <c r="F139" s="176"/>
      <c r="G139" s="81"/>
      <c r="H139" s="145"/>
      <c r="I139" s="101"/>
      <c r="J139" s="5" t="s">
        <v>303</v>
      </c>
      <c r="K139" s="20" t="s">
        <v>298</v>
      </c>
      <c r="L139" s="164">
        <v>9644</v>
      </c>
      <c r="M139" s="164">
        <f t="shared" si="23"/>
        <v>9644</v>
      </c>
      <c r="N139" s="186"/>
      <c r="O139" s="186"/>
      <c r="P139" s="186"/>
      <c r="Q139" s="186">
        <f t="shared" si="16"/>
        <v>9644</v>
      </c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26"/>
      <c r="AM139" s="68"/>
      <c r="AN139" s="68"/>
      <c r="AO139" s="68"/>
    </row>
    <row r="140" spans="1:41" s="253" customFormat="1" ht="18" customHeight="1" x14ac:dyDescent="0.3">
      <c r="A140" s="471">
        <v>8</v>
      </c>
      <c r="B140" s="82">
        <v>71952000</v>
      </c>
      <c r="C140" s="448" t="s">
        <v>63</v>
      </c>
      <c r="D140" s="448" t="s">
        <v>63</v>
      </c>
      <c r="E140" s="448" t="s">
        <v>347</v>
      </c>
      <c r="F140" s="101">
        <v>15</v>
      </c>
      <c r="G140" s="44" t="s">
        <v>68</v>
      </c>
      <c r="H140" s="146">
        <v>5305.7</v>
      </c>
      <c r="I140" s="101">
        <v>142</v>
      </c>
      <c r="J140" s="448" t="s">
        <v>184</v>
      </c>
      <c r="K140" s="85" t="s">
        <v>5</v>
      </c>
      <c r="L140" s="165">
        <f>L141+L142</f>
        <v>231171</v>
      </c>
      <c r="M140" s="166">
        <f>L140</f>
        <v>231171</v>
      </c>
      <c r="N140" s="166">
        <v>0</v>
      </c>
      <c r="O140" s="166">
        <v>0</v>
      </c>
      <c r="P140" s="166">
        <v>0</v>
      </c>
      <c r="Q140" s="186">
        <f t="shared" si="16"/>
        <v>231171</v>
      </c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262"/>
      <c r="AF140" s="262"/>
      <c r="AG140" s="262"/>
      <c r="AH140" s="262"/>
      <c r="AI140" s="262"/>
      <c r="AJ140" s="262"/>
      <c r="AK140" s="262"/>
      <c r="AL140" s="247"/>
      <c r="AM140" s="262"/>
      <c r="AN140" s="262"/>
      <c r="AO140" s="262"/>
    </row>
    <row r="141" spans="1:41" s="261" customFormat="1" ht="48" customHeight="1" x14ac:dyDescent="0.3">
      <c r="A141" s="472"/>
      <c r="B141" s="82">
        <v>71952000</v>
      </c>
      <c r="C141" s="448" t="s">
        <v>63</v>
      </c>
      <c r="D141" s="448"/>
      <c r="E141" s="448"/>
      <c r="F141" s="101"/>
      <c r="G141" s="44"/>
      <c r="H141" s="146"/>
      <c r="I141" s="101"/>
      <c r="J141" s="5" t="s">
        <v>185</v>
      </c>
      <c r="K141" s="85" t="s">
        <v>25</v>
      </c>
      <c r="L141" s="165">
        <v>215526</v>
      </c>
      <c r="M141" s="164">
        <f t="shared" ref="M141:M142" si="24">L141</f>
        <v>215526</v>
      </c>
      <c r="N141" s="166"/>
      <c r="O141" s="166"/>
      <c r="P141" s="166"/>
      <c r="Q141" s="186">
        <f t="shared" si="16"/>
        <v>215526</v>
      </c>
      <c r="R141" s="260"/>
      <c r="S141" s="260"/>
      <c r="T141" s="260"/>
      <c r="U141" s="260"/>
      <c r="V141" s="260"/>
      <c r="W141" s="260"/>
      <c r="X141" s="260"/>
      <c r="Y141" s="260"/>
      <c r="Z141" s="260"/>
      <c r="AA141" s="260"/>
      <c r="AB141" s="260"/>
      <c r="AC141" s="260"/>
      <c r="AD141" s="260"/>
      <c r="AE141" s="260"/>
      <c r="AF141" s="260"/>
      <c r="AG141" s="260"/>
      <c r="AH141" s="260"/>
      <c r="AI141" s="260"/>
      <c r="AJ141" s="260"/>
      <c r="AK141" s="260"/>
      <c r="AL141" s="247"/>
      <c r="AM141" s="260"/>
      <c r="AN141" s="260"/>
      <c r="AO141" s="260"/>
    </row>
    <row r="142" spans="1:41" s="69" customFormat="1" ht="19.5" customHeight="1" x14ac:dyDescent="0.3">
      <c r="A142" s="473"/>
      <c r="B142" s="82">
        <v>71952000</v>
      </c>
      <c r="C142" s="448" t="s">
        <v>63</v>
      </c>
      <c r="D142" s="5"/>
      <c r="E142" s="5"/>
      <c r="F142" s="176"/>
      <c r="G142" s="81"/>
      <c r="H142" s="145"/>
      <c r="I142" s="101"/>
      <c r="J142" s="5" t="s">
        <v>303</v>
      </c>
      <c r="K142" s="20" t="s">
        <v>298</v>
      </c>
      <c r="L142" s="164">
        <v>15645</v>
      </c>
      <c r="M142" s="164">
        <f t="shared" si="24"/>
        <v>15645</v>
      </c>
      <c r="N142" s="186"/>
      <c r="O142" s="186"/>
      <c r="P142" s="186"/>
      <c r="Q142" s="186">
        <f t="shared" si="16"/>
        <v>15645</v>
      </c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26"/>
      <c r="AM142" s="68"/>
      <c r="AN142" s="68"/>
      <c r="AO142" s="68"/>
    </row>
    <row r="143" spans="1:41" ht="18" customHeight="1" x14ac:dyDescent="0.3">
      <c r="A143" s="471">
        <v>9</v>
      </c>
      <c r="B143" s="82">
        <v>71952000</v>
      </c>
      <c r="C143" s="448" t="s">
        <v>63</v>
      </c>
      <c r="D143" s="448" t="s">
        <v>63</v>
      </c>
      <c r="E143" s="448" t="s">
        <v>347</v>
      </c>
      <c r="F143" s="101">
        <v>16</v>
      </c>
      <c r="G143" s="44" t="s">
        <v>68</v>
      </c>
      <c r="H143" s="146">
        <v>5310.4</v>
      </c>
      <c r="I143" s="101">
        <v>137</v>
      </c>
      <c r="J143" s="448" t="s">
        <v>184</v>
      </c>
      <c r="K143" s="85" t="s">
        <v>5</v>
      </c>
      <c r="L143" s="165">
        <f>L144+L145</f>
        <v>146497</v>
      </c>
      <c r="M143" s="166">
        <f>L143</f>
        <v>146497</v>
      </c>
      <c r="N143" s="166">
        <v>0</v>
      </c>
      <c r="O143" s="166">
        <v>0</v>
      </c>
      <c r="P143" s="166">
        <v>0</v>
      </c>
      <c r="Q143" s="186">
        <f t="shared" si="16"/>
        <v>146497</v>
      </c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26"/>
      <c r="AM143" s="63"/>
      <c r="AN143" s="63"/>
      <c r="AO143" s="63"/>
    </row>
    <row r="144" spans="1:41" s="69" customFormat="1" ht="48" customHeight="1" x14ac:dyDescent="0.3">
      <c r="A144" s="472"/>
      <c r="B144" s="82">
        <v>71952000</v>
      </c>
      <c r="C144" s="448" t="s">
        <v>63</v>
      </c>
      <c r="D144" s="448"/>
      <c r="E144" s="448"/>
      <c r="F144" s="101"/>
      <c r="G144" s="44"/>
      <c r="H144" s="146"/>
      <c r="I144" s="101"/>
      <c r="J144" s="5" t="s">
        <v>185</v>
      </c>
      <c r="K144" s="85" t="s">
        <v>25</v>
      </c>
      <c r="L144" s="165">
        <v>133866</v>
      </c>
      <c r="M144" s="164">
        <f t="shared" ref="M144:M145" si="25">L144</f>
        <v>133866</v>
      </c>
      <c r="N144" s="166"/>
      <c r="O144" s="166"/>
      <c r="P144" s="166"/>
      <c r="Q144" s="186">
        <f t="shared" si="16"/>
        <v>133866</v>
      </c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26"/>
      <c r="AM144" s="68"/>
      <c r="AN144" s="68"/>
      <c r="AO144" s="68"/>
    </row>
    <row r="145" spans="1:41" ht="19.5" customHeight="1" x14ac:dyDescent="0.3">
      <c r="A145" s="473"/>
      <c r="B145" s="82">
        <v>71952000</v>
      </c>
      <c r="C145" s="448" t="s">
        <v>63</v>
      </c>
      <c r="D145" s="5"/>
      <c r="E145" s="5"/>
      <c r="F145" s="176"/>
      <c r="G145" s="81"/>
      <c r="H145" s="145"/>
      <c r="I145" s="101"/>
      <c r="J145" s="5" t="s">
        <v>303</v>
      </c>
      <c r="K145" s="20" t="s">
        <v>298</v>
      </c>
      <c r="L145" s="164">
        <v>12631</v>
      </c>
      <c r="M145" s="164">
        <f t="shared" si="25"/>
        <v>12631</v>
      </c>
      <c r="N145" s="186"/>
      <c r="O145" s="186"/>
      <c r="P145" s="186"/>
      <c r="Q145" s="186">
        <f t="shared" si="16"/>
        <v>12631</v>
      </c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26"/>
      <c r="AM145" s="63"/>
      <c r="AN145" s="63"/>
      <c r="AO145" s="63"/>
    </row>
    <row r="146" spans="1:41" s="203" customFormat="1" ht="18" customHeight="1" x14ac:dyDescent="0.3">
      <c r="A146" s="471">
        <v>10</v>
      </c>
      <c r="B146" s="82">
        <v>71952000</v>
      </c>
      <c r="C146" s="448" t="s">
        <v>63</v>
      </c>
      <c r="D146" s="448" t="s">
        <v>63</v>
      </c>
      <c r="E146" s="448" t="s">
        <v>345</v>
      </c>
      <c r="F146" s="101">
        <v>2</v>
      </c>
      <c r="G146" s="44" t="s">
        <v>68</v>
      </c>
      <c r="H146" s="146">
        <v>4252</v>
      </c>
      <c r="I146" s="101">
        <v>167</v>
      </c>
      <c r="J146" s="448" t="s">
        <v>184</v>
      </c>
      <c r="K146" s="85" t="s">
        <v>5</v>
      </c>
      <c r="L146" s="165">
        <f>L147+L148</f>
        <v>147079</v>
      </c>
      <c r="M146" s="166">
        <f>L146</f>
        <v>147079</v>
      </c>
      <c r="N146" s="166">
        <v>0</v>
      </c>
      <c r="O146" s="166">
        <v>0</v>
      </c>
      <c r="P146" s="166">
        <v>0</v>
      </c>
      <c r="Q146" s="186">
        <f t="shared" si="16"/>
        <v>147079</v>
      </c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2"/>
      <c r="AM146" s="201"/>
      <c r="AN146" s="201"/>
      <c r="AO146" s="201"/>
    </row>
    <row r="147" spans="1:41" s="69" customFormat="1" ht="48" customHeight="1" x14ac:dyDescent="0.3">
      <c r="A147" s="472"/>
      <c r="B147" s="82">
        <v>71952000</v>
      </c>
      <c r="C147" s="448" t="s">
        <v>63</v>
      </c>
      <c r="D147" s="448"/>
      <c r="E147" s="448"/>
      <c r="F147" s="101"/>
      <c r="G147" s="44"/>
      <c r="H147" s="146"/>
      <c r="I147" s="101"/>
      <c r="J147" s="5" t="s">
        <v>185</v>
      </c>
      <c r="K147" s="85" t="s">
        <v>25</v>
      </c>
      <c r="L147" s="165">
        <v>127850</v>
      </c>
      <c r="M147" s="164">
        <f t="shared" ref="M147:M148" si="26">L147</f>
        <v>127850</v>
      </c>
      <c r="N147" s="166"/>
      <c r="O147" s="166"/>
      <c r="P147" s="166"/>
      <c r="Q147" s="186">
        <f t="shared" si="16"/>
        <v>127850</v>
      </c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26"/>
      <c r="AM147" s="68"/>
      <c r="AN147" s="68"/>
      <c r="AO147" s="68"/>
    </row>
    <row r="148" spans="1:41" ht="19.5" customHeight="1" x14ac:dyDescent="0.3">
      <c r="A148" s="473"/>
      <c r="B148" s="82">
        <v>71952000</v>
      </c>
      <c r="C148" s="448" t="s">
        <v>63</v>
      </c>
      <c r="D148" s="5"/>
      <c r="E148" s="5"/>
      <c r="F148" s="176"/>
      <c r="G148" s="81"/>
      <c r="H148" s="145"/>
      <c r="I148" s="101"/>
      <c r="J148" s="5" t="s">
        <v>303</v>
      </c>
      <c r="K148" s="20" t="s">
        <v>298</v>
      </c>
      <c r="L148" s="164">
        <v>19229</v>
      </c>
      <c r="M148" s="164">
        <f t="shared" si="26"/>
        <v>19229</v>
      </c>
      <c r="N148" s="186"/>
      <c r="O148" s="186"/>
      <c r="P148" s="186"/>
      <c r="Q148" s="186">
        <f t="shared" si="16"/>
        <v>19229</v>
      </c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26"/>
      <c r="AM148" s="63"/>
      <c r="AN148" s="63"/>
      <c r="AO148" s="63"/>
    </row>
    <row r="149" spans="1:41" s="203" customFormat="1" ht="18" customHeight="1" x14ac:dyDescent="0.3">
      <c r="A149" s="471">
        <v>11</v>
      </c>
      <c r="B149" s="82">
        <v>71952000</v>
      </c>
      <c r="C149" s="448" t="s">
        <v>63</v>
      </c>
      <c r="D149" s="448" t="s">
        <v>63</v>
      </c>
      <c r="E149" s="448" t="s">
        <v>345</v>
      </c>
      <c r="F149" s="101">
        <v>15</v>
      </c>
      <c r="G149" s="44" t="s">
        <v>68</v>
      </c>
      <c r="H149" s="146">
        <v>4358.6000000000004</v>
      </c>
      <c r="I149" s="101">
        <v>142</v>
      </c>
      <c r="J149" s="448" t="s">
        <v>184</v>
      </c>
      <c r="K149" s="85" t="s">
        <v>5</v>
      </c>
      <c r="L149" s="165">
        <f>L150+L151</f>
        <v>278678</v>
      </c>
      <c r="M149" s="166">
        <f>L149</f>
        <v>278678</v>
      </c>
      <c r="N149" s="166">
        <v>0</v>
      </c>
      <c r="O149" s="166">
        <v>0</v>
      </c>
      <c r="P149" s="166">
        <v>0</v>
      </c>
      <c r="Q149" s="186">
        <f t="shared" si="16"/>
        <v>278678</v>
      </c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2"/>
      <c r="AM149" s="201"/>
      <c r="AN149" s="201"/>
      <c r="AO149" s="201"/>
    </row>
    <row r="150" spans="1:41" s="69" customFormat="1" ht="48" customHeight="1" x14ac:dyDescent="0.3">
      <c r="A150" s="472"/>
      <c r="B150" s="82">
        <v>71952000</v>
      </c>
      <c r="C150" s="448" t="s">
        <v>63</v>
      </c>
      <c r="D150" s="448"/>
      <c r="E150" s="448"/>
      <c r="F150" s="101"/>
      <c r="G150" s="44"/>
      <c r="H150" s="146"/>
      <c r="I150" s="101"/>
      <c r="J150" s="5" t="s">
        <v>185</v>
      </c>
      <c r="K150" s="85" t="s">
        <v>25</v>
      </c>
      <c r="L150" s="165">
        <v>263679</v>
      </c>
      <c r="M150" s="164">
        <f t="shared" ref="M150:M151" si="27">L150</f>
        <v>263679</v>
      </c>
      <c r="N150" s="166"/>
      <c r="O150" s="166"/>
      <c r="P150" s="166"/>
      <c r="Q150" s="186">
        <f t="shared" si="16"/>
        <v>263679</v>
      </c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26"/>
      <c r="AM150" s="68"/>
      <c r="AN150" s="68"/>
      <c r="AO150" s="68"/>
    </row>
    <row r="151" spans="1:41" ht="19.5" customHeight="1" x14ac:dyDescent="0.3">
      <c r="A151" s="473"/>
      <c r="B151" s="82">
        <v>71952000</v>
      </c>
      <c r="C151" s="448" t="s">
        <v>63</v>
      </c>
      <c r="D151" s="5"/>
      <c r="E151" s="5"/>
      <c r="F151" s="176"/>
      <c r="G151" s="81"/>
      <c r="H151" s="145"/>
      <c r="I151" s="101"/>
      <c r="J151" s="5" t="s">
        <v>303</v>
      </c>
      <c r="K151" s="20" t="s">
        <v>298</v>
      </c>
      <c r="L151" s="164">
        <v>14999</v>
      </c>
      <c r="M151" s="164">
        <f t="shared" si="27"/>
        <v>14999</v>
      </c>
      <c r="N151" s="186"/>
      <c r="O151" s="186"/>
      <c r="P151" s="186"/>
      <c r="Q151" s="186">
        <f t="shared" si="16"/>
        <v>14999</v>
      </c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26"/>
      <c r="AM151" s="63"/>
      <c r="AN151" s="63"/>
      <c r="AO151" s="63"/>
    </row>
    <row r="152" spans="1:41" s="203" customFormat="1" ht="18" customHeight="1" x14ac:dyDescent="0.3">
      <c r="A152" s="471">
        <v>12</v>
      </c>
      <c r="B152" s="82">
        <v>71952000</v>
      </c>
      <c r="C152" s="448" t="s">
        <v>63</v>
      </c>
      <c r="D152" s="448" t="s">
        <v>63</v>
      </c>
      <c r="E152" s="448" t="s">
        <v>348</v>
      </c>
      <c r="F152" s="101">
        <v>49</v>
      </c>
      <c r="G152" s="44" t="s">
        <v>68</v>
      </c>
      <c r="H152" s="146">
        <v>809.1</v>
      </c>
      <c r="I152" s="101">
        <v>32</v>
      </c>
      <c r="J152" s="448" t="s">
        <v>184</v>
      </c>
      <c r="K152" s="85" t="s">
        <v>5</v>
      </c>
      <c r="L152" s="165">
        <f>L153+L154</f>
        <v>179617</v>
      </c>
      <c r="M152" s="166">
        <f>L152</f>
        <v>179617</v>
      </c>
      <c r="N152" s="166">
        <v>0</v>
      </c>
      <c r="O152" s="166">
        <v>0</v>
      </c>
      <c r="P152" s="166">
        <v>0</v>
      </c>
      <c r="Q152" s="186">
        <f t="shared" si="16"/>
        <v>179617</v>
      </c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2"/>
      <c r="AM152" s="201"/>
      <c r="AN152" s="201"/>
      <c r="AO152" s="201"/>
    </row>
    <row r="153" spans="1:41" s="69" customFormat="1" ht="48" customHeight="1" x14ac:dyDescent="0.3">
      <c r="A153" s="472"/>
      <c r="B153" s="82">
        <v>71952000</v>
      </c>
      <c r="C153" s="448" t="s">
        <v>63</v>
      </c>
      <c r="D153" s="448"/>
      <c r="E153" s="448"/>
      <c r="F153" s="101"/>
      <c r="G153" s="44"/>
      <c r="H153" s="146"/>
      <c r="I153" s="101"/>
      <c r="J153" s="5" t="s">
        <v>185</v>
      </c>
      <c r="K153" s="85" t="s">
        <v>25</v>
      </c>
      <c r="L153" s="165">
        <v>167762</v>
      </c>
      <c r="M153" s="164">
        <f t="shared" ref="M153:M154" si="28">L153</f>
        <v>167762</v>
      </c>
      <c r="N153" s="166"/>
      <c r="O153" s="166"/>
      <c r="P153" s="166"/>
      <c r="Q153" s="186">
        <f t="shared" si="16"/>
        <v>167762</v>
      </c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26"/>
      <c r="AM153" s="68"/>
      <c r="AN153" s="68"/>
      <c r="AO153" s="68"/>
    </row>
    <row r="154" spans="1:41" ht="19.5" customHeight="1" x14ac:dyDescent="0.3">
      <c r="A154" s="473"/>
      <c r="B154" s="82">
        <v>71952000</v>
      </c>
      <c r="C154" s="448" t="s">
        <v>63</v>
      </c>
      <c r="D154" s="5"/>
      <c r="E154" s="5"/>
      <c r="F154" s="176"/>
      <c r="G154" s="81"/>
      <c r="H154" s="145"/>
      <c r="I154" s="101"/>
      <c r="J154" s="5" t="s">
        <v>303</v>
      </c>
      <c r="K154" s="20" t="s">
        <v>298</v>
      </c>
      <c r="L154" s="164">
        <v>11855</v>
      </c>
      <c r="M154" s="164">
        <f t="shared" si="28"/>
        <v>11855</v>
      </c>
      <c r="N154" s="186"/>
      <c r="O154" s="186"/>
      <c r="P154" s="186"/>
      <c r="Q154" s="186">
        <f t="shared" si="16"/>
        <v>11855</v>
      </c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26"/>
      <c r="AM154" s="63"/>
      <c r="AN154" s="63"/>
      <c r="AO154" s="63"/>
    </row>
    <row r="155" spans="1:41" s="203" customFormat="1" ht="18" customHeight="1" x14ac:dyDescent="0.3">
      <c r="A155" s="471">
        <v>13</v>
      </c>
      <c r="B155" s="82">
        <v>71952000</v>
      </c>
      <c r="C155" s="448" t="s">
        <v>63</v>
      </c>
      <c r="D155" s="448" t="s">
        <v>63</v>
      </c>
      <c r="E155" s="448" t="s">
        <v>347</v>
      </c>
      <c r="F155" s="101">
        <v>12</v>
      </c>
      <c r="G155" s="44" t="s">
        <v>68</v>
      </c>
      <c r="H155" s="146">
        <v>7931.8</v>
      </c>
      <c r="I155" s="101">
        <v>209</v>
      </c>
      <c r="J155" s="448" t="s">
        <v>184</v>
      </c>
      <c r="K155" s="85" t="s">
        <v>5</v>
      </c>
      <c r="L155" s="165">
        <f>L156+L157</f>
        <v>154463</v>
      </c>
      <c r="M155" s="166">
        <f>L155</f>
        <v>154463</v>
      </c>
      <c r="N155" s="166">
        <v>0</v>
      </c>
      <c r="O155" s="166">
        <v>0</v>
      </c>
      <c r="P155" s="166">
        <v>0</v>
      </c>
      <c r="Q155" s="186">
        <f t="shared" si="16"/>
        <v>154463</v>
      </c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2"/>
      <c r="AM155" s="201"/>
      <c r="AN155" s="201"/>
      <c r="AO155" s="201"/>
    </row>
    <row r="156" spans="1:41" s="69" customFormat="1" ht="48" customHeight="1" x14ac:dyDescent="0.3">
      <c r="A156" s="472"/>
      <c r="B156" s="82">
        <v>71952000</v>
      </c>
      <c r="C156" s="448" t="s">
        <v>63</v>
      </c>
      <c r="D156" s="448"/>
      <c r="E156" s="448"/>
      <c r="F156" s="101"/>
      <c r="G156" s="44"/>
      <c r="H156" s="146"/>
      <c r="I156" s="101"/>
      <c r="J156" s="5" t="s">
        <v>185</v>
      </c>
      <c r="K156" s="85" t="s">
        <v>25</v>
      </c>
      <c r="L156" s="165">
        <v>143376</v>
      </c>
      <c r="M156" s="164">
        <f t="shared" ref="M156:M157" si="29">L156</f>
        <v>143376</v>
      </c>
      <c r="N156" s="166"/>
      <c r="O156" s="166"/>
      <c r="P156" s="166"/>
      <c r="Q156" s="186">
        <f t="shared" si="16"/>
        <v>143376</v>
      </c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26"/>
      <c r="AM156" s="68"/>
      <c r="AN156" s="68"/>
      <c r="AO156" s="68"/>
    </row>
    <row r="157" spans="1:41" ht="19.5" customHeight="1" x14ac:dyDescent="0.3">
      <c r="A157" s="473"/>
      <c r="B157" s="82">
        <v>71952000</v>
      </c>
      <c r="C157" s="448" t="s">
        <v>63</v>
      </c>
      <c r="D157" s="5"/>
      <c r="E157" s="5"/>
      <c r="F157" s="176"/>
      <c r="G157" s="81"/>
      <c r="H157" s="145"/>
      <c r="I157" s="101"/>
      <c r="J157" s="5" t="s">
        <v>303</v>
      </c>
      <c r="K157" s="20" t="s">
        <v>298</v>
      </c>
      <c r="L157" s="164">
        <v>11087</v>
      </c>
      <c r="M157" s="164">
        <f t="shared" si="29"/>
        <v>11087</v>
      </c>
      <c r="N157" s="186"/>
      <c r="O157" s="186"/>
      <c r="P157" s="186"/>
      <c r="Q157" s="186">
        <f t="shared" si="16"/>
        <v>11087</v>
      </c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26"/>
      <c r="AM157" s="63"/>
      <c r="AN157" s="63"/>
      <c r="AO157" s="63"/>
    </row>
    <row r="158" spans="1:41" s="203" customFormat="1" ht="18" customHeight="1" x14ac:dyDescent="0.3">
      <c r="A158" s="471">
        <v>14</v>
      </c>
      <c r="B158" s="82">
        <v>71952000</v>
      </c>
      <c r="C158" s="448" t="s">
        <v>63</v>
      </c>
      <c r="D158" s="448" t="s">
        <v>63</v>
      </c>
      <c r="E158" s="448" t="s">
        <v>347</v>
      </c>
      <c r="F158" s="101">
        <v>13</v>
      </c>
      <c r="G158" s="44" t="s">
        <v>68</v>
      </c>
      <c r="H158" s="146">
        <v>4278.8999999999996</v>
      </c>
      <c r="I158" s="101">
        <v>101</v>
      </c>
      <c r="J158" s="448" t="s">
        <v>184</v>
      </c>
      <c r="K158" s="85" t="s">
        <v>5</v>
      </c>
      <c r="L158" s="165">
        <f>L159+L160</f>
        <v>218822</v>
      </c>
      <c r="M158" s="166">
        <f>L158</f>
        <v>218822</v>
      </c>
      <c r="N158" s="166">
        <v>0</v>
      </c>
      <c r="O158" s="166">
        <v>0</v>
      </c>
      <c r="P158" s="166">
        <v>0</v>
      </c>
      <c r="Q158" s="186">
        <f t="shared" si="16"/>
        <v>218822</v>
      </c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2"/>
      <c r="AM158" s="201"/>
      <c r="AN158" s="201"/>
      <c r="AO158" s="201"/>
    </row>
    <row r="159" spans="1:41" s="69" customFormat="1" ht="48" customHeight="1" x14ac:dyDescent="0.3">
      <c r="A159" s="472"/>
      <c r="B159" s="82">
        <v>71952000</v>
      </c>
      <c r="C159" s="448" t="s">
        <v>63</v>
      </c>
      <c r="D159" s="448"/>
      <c r="E159" s="448"/>
      <c r="F159" s="101"/>
      <c r="G159" s="44"/>
      <c r="H159" s="146"/>
      <c r="I159" s="101"/>
      <c r="J159" s="5" t="s">
        <v>185</v>
      </c>
      <c r="K159" s="85" t="s">
        <v>25</v>
      </c>
      <c r="L159" s="165">
        <v>203877</v>
      </c>
      <c r="M159" s="164">
        <f t="shared" ref="M159:M160" si="30">L159</f>
        <v>203877</v>
      </c>
      <c r="N159" s="166"/>
      <c r="O159" s="166"/>
      <c r="P159" s="166"/>
      <c r="Q159" s="186">
        <f t="shared" si="16"/>
        <v>203877</v>
      </c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26"/>
      <c r="AM159" s="68"/>
      <c r="AN159" s="68"/>
      <c r="AO159" s="68"/>
    </row>
    <row r="160" spans="1:41" ht="19.5" customHeight="1" x14ac:dyDescent="0.3">
      <c r="A160" s="473"/>
      <c r="B160" s="82">
        <v>71952000</v>
      </c>
      <c r="C160" s="448" t="s">
        <v>63</v>
      </c>
      <c r="D160" s="5"/>
      <c r="E160" s="5"/>
      <c r="F160" s="176"/>
      <c r="G160" s="81"/>
      <c r="H160" s="145"/>
      <c r="I160" s="101"/>
      <c r="J160" s="5" t="s">
        <v>303</v>
      </c>
      <c r="K160" s="20" t="s">
        <v>298</v>
      </c>
      <c r="L160" s="164">
        <v>14945</v>
      </c>
      <c r="M160" s="164">
        <f t="shared" si="30"/>
        <v>14945</v>
      </c>
      <c r="N160" s="186"/>
      <c r="O160" s="186"/>
      <c r="P160" s="186"/>
      <c r="Q160" s="186">
        <f t="shared" si="16"/>
        <v>14945</v>
      </c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26"/>
      <c r="AM160" s="63"/>
      <c r="AN160" s="63"/>
      <c r="AO160" s="63"/>
    </row>
    <row r="161" spans="1:41" s="203" customFormat="1" ht="18" customHeight="1" x14ac:dyDescent="0.3">
      <c r="A161" s="471">
        <v>15</v>
      </c>
      <c r="B161" s="82">
        <v>71952000</v>
      </c>
      <c r="C161" s="448" t="s">
        <v>63</v>
      </c>
      <c r="D161" s="448" t="s">
        <v>63</v>
      </c>
      <c r="E161" s="448" t="s">
        <v>346</v>
      </c>
      <c r="F161" s="101">
        <v>1</v>
      </c>
      <c r="G161" s="44" t="s">
        <v>68</v>
      </c>
      <c r="H161" s="146">
        <v>1696.5</v>
      </c>
      <c r="I161" s="101">
        <v>75</v>
      </c>
      <c r="J161" s="448" t="s">
        <v>184</v>
      </c>
      <c r="K161" s="85" t="s">
        <v>5</v>
      </c>
      <c r="L161" s="165">
        <f>L162+L163</f>
        <v>71439</v>
      </c>
      <c r="M161" s="166">
        <f>L161</f>
        <v>71439</v>
      </c>
      <c r="N161" s="166">
        <v>0</v>
      </c>
      <c r="O161" s="166">
        <v>0</v>
      </c>
      <c r="P161" s="166">
        <v>0</v>
      </c>
      <c r="Q161" s="186">
        <f t="shared" si="16"/>
        <v>71439</v>
      </c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2"/>
      <c r="AM161" s="201"/>
      <c r="AN161" s="201"/>
      <c r="AO161" s="201"/>
    </row>
    <row r="162" spans="1:41" ht="48" customHeight="1" x14ac:dyDescent="0.3">
      <c r="A162" s="472"/>
      <c r="B162" s="82">
        <v>71952000</v>
      </c>
      <c r="C162" s="448" t="s">
        <v>63</v>
      </c>
      <c r="D162" s="448"/>
      <c r="E162" s="448"/>
      <c r="F162" s="101"/>
      <c r="G162" s="44"/>
      <c r="H162" s="146"/>
      <c r="I162" s="101"/>
      <c r="J162" s="5" t="s">
        <v>185</v>
      </c>
      <c r="K162" s="85" t="s">
        <v>25</v>
      </c>
      <c r="L162" s="165">
        <v>65028</v>
      </c>
      <c r="M162" s="164">
        <f t="shared" ref="M162:M163" si="31">L162</f>
        <v>65028</v>
      </c>
      <c r="N162" s="166"/>
      <c r="O162" s="166"/>
      <c r="P162" s="166"/>
      <c r="Q162" s="186">
        <f t="shared" si="16"/>
        <v>65028</v>
      </c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26"/>
      <c r="AM162" s="63"/>
      <c r="AN162" s="63"/>
      <c r="AO162" s="63"/>
    </row>
    <row r="163" spans="1:41" ht="19.5" customHeight="1" x14ac:dyDescent="0.3">
      <c r="A163" s="473"/>
      <c r="B163" s="82">
        <v>71952000</v>
      </c>
      <c r="C163" s="448" t="s">
        <v>63</v>
      </c>
      <c r="D163" s="5"/>
      <c r="E163" s="5"/>
      <c r="F163" s="176"/>
      <c r="G163" s="81"/>
      <c r="H163" s="145"/>
      <c r="I163" s="101"/>
      <c r="J163" s="5" t="s">
        <v>303</v>
      </c>
      <c r="K163" s="20" t="s">
        <v>298</v>
      </c>
      <c r="L163" s="164">
        <v>6411</v>
      </c>
      <c r="M163" s="164">
        <f t="shared" si="31"/>
        <v>6411</v>
      </c>
      <c r="N163" s="186"/>
      <c r="O163" s="186"/>
      <c r="P163" s="186"/>
      <c r="Q163" s="186">
        <f t="shared" si="16"/>
        <v>6411</v>
      </c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26"/>
      <c r="AM163" s="63"/>
      <c r="AN163" s="63"/>
      <c r="AO163" s="63"/>
    </row>
    <row r="164" spans="1:41" s="203" customFormat="1" ht="18" customHeight="1" x14ac:dyDescent="0.3">
      <c r="A164" s="471">
        <v>16</v>
      </c>
      <c r="B164" s="82">
        <v>71952000</v>
      </c>
      <c r="C164" s="448" t="s">
        <v>63</v>
      </c>
      <c r="D164" s="448" t="s">
        <v>63</v>
      </c>
      <c r="E164" s="448" t="s">
        <v>346</v>
      </c>
      <c r="F164" s="101">
        <v>25</v>
      </c>
      <c r="G164" s="44" t="s">
        <v>68</v>
      </c>
      <c r="H164" s="146">
        <v>3605.9</v>
      </c>
      <c r="I164" s="101">
        <v>137</v>
      </c>
      <c r="J164" s="448" t="s">
        <v>184</v>
      </c>
      <c r="K164" s="85" t="s">
        <v>5</v>
      </c>
      <c r="L164" s="165">
        <f>L165+L166</f>
        <v>401064</v>
      </c>
      <c r="M164" s="166">
        <f>L164</f>
        <v>401064</v>
      </c>
      <c r="N164" s="166">
        <v>0</v>
      </c>
      <c r="O164" s="166">
        <v>0</v>
      </c>
      <c r="P164" s="166">
        <v>0</v>
      </c>
      <c r="Q164" s="186">
        <f t="shared" si="16"/>
        <v>401064</v>
      </c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2"/>
      <c r="AM164" s="201"/>
      <c r="AN164" s="201"/>
      <c r="AO164" s="201"/>
    </row>
    <row r="165" spans="1:41" ht="48" customHeight="1" x14ac:dyDescent="0.3">
      <c r="A165" s="472"/>
      <c r="B165" s="82">
        <v>71952000</v>
      </c>
      <c r="C165" s="448" t="s">
        <v>63</v>
      </c>
      <c r="D165" s="448"/>
      <c r="E165" s="448"/>
      <c r="F165" s="101"/>
      <c r="G165" s="44"/>
      <c r="H165" s="146"/>
      <c r="I165" s="101"/>
      <c r="J165" s="5" t="s">
        <v>185</v>
      </c>
      <c r="K165" s="85" t="s">
        <v>25</v>
      </c>
      <c r="L165" s="165">
        <v>381361</v>
      </c>
      <c r="M165" s="164">
        <f t="shared" ref="M165:M166" si="32">L165</f>
        <v>381361</v>
      </c>
      <c r="N165" s="166"/>
      <c r="O165" s="166"/>
      <c r="P165" s="166"/>
      <c r="Q165" s="186">
        <f t="shared" si="16"/>
        <v>381361</v>
      </c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26"/>
      <c r="AM165" s="63"/>
      <c r="AN165" s="63"/>
      <c r="AO165" s="63"/>
    </row>
    <row r="166" spans="1:41" ht="19.5" customHeight="1" x14ac:dyDescent="0.3">
      <c r="A166" s="473"/>
      <c r="B166" s="82">
        <v>71952000</v>
      </c>
      <c r="C166" s="448" t="s">
        <v>63</v>
      </c>
      <c r="D166" s="5"/>
      <c r="E166" s="5"/>
      <c r="F166" s="176"/>
      <c r="G166" s="81"/>
      <c r="H166" s="145"/>
      <c r="I166" s="101"/>
      <c r="J166" s="5" t="s">
        <v>303</v>
      </c>
      <c r="K166" s="20" t="s">
        <v>298</v>
      </c>
      <c r="L166" s="164">
        <v>19703</v>
      </c>
      <c r="M166" s="164">
        <f t="shared" si="32"/>
        <v>19703</v>
      </c>
      <c r="N166" s="186"/>
      <c r="O166" s="186"/>
      <c r="P166" s="186"/>
      <c r="Q166" s="186">
        <f t="shared" si="16"/>
        <v>19703</v>
      </c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26"/>
      <c r="AM166" s="63"/>
      <c r="AN166" s="63"/>
      <c r="AO166" s="63"/>
    </row>
    <row r="167" spans="1:41" s="203" customFormat="1" ht="18" customHeight="1" x14ac:dyDescent="0.3">
      <c r="A167" s="471">
        <v>17</v>
      </c>
      <c r="B167" s="82">
        <v>71952000</v>
      </c>
      <c r="C167" s="448" t="s">
        <v>63</v>
      </c>
      <c r="D167" s="448" t="s">
        <v>63</v>
      </c>
      <c r="E167" s="448" t="s">
        <v>346</v>
      </c>
      <c r="F167" s="101">
        <v>21</v>
      </c>
      <c r="G167" s="44" t="s">
        <v>68</v>
      </c>
      <c r="H167" s="146">
        <v>2538.1999999999998</v>
      </c>
      <c r="I167" s="101">
        <v>123</v>
      </c>
      <c r="J167" s="448" t="s">
        <v>184</v>
      </c>
      <c r="K167" s="85" t="s">
        <v>5</v>
      </c>
      <c r="L167" s="165">
        <f>L168+L169</f>
        <v>496587</v>
      </c>
      <c r="M167" s="166">
        <f>L167</f>
        <v>496587</v>
      </c>
      <c r="N167" s="166">
        <v>0</v>
      </c>
      <c r="O167" s="166">
        <v>0</v>
      </c>
      <c r="P167" s="166">
        <v>0</v>
      </c>
      <c r="Q167" s="186">
        <f t="shared" ref="Q167:Q230" si="33">M167+N167+O167+P167</f>
        <v>496587</v>
      </c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1"/>
      <c r="AK167" s="201"/>
      <c r="AL167" s="202"/>
      <c r="AM167" s="201"/>
      <c r="AN167" s="201"/>
      <c r="AO167" s="201"/>
    </row>
    <row r="168" spans="1:41" ht="48" customHeight="1" x14ac:dyDescent="0.3">
      <c r="A168" s="472"/>
      <c r="B168" s="82">
        <v>71952000</v>
      </c>
      <c r="C168" s="448" t="s">
        <v>63</v>
      </c>
      <c r="D168" s="448"/>
      <c r="E168" s="448"/>
      <c r="F168" s="101"/>
      <c r="G168" s="44"/>
      <c r="H168" s="146"/>
      <c r="I168" s="101"/>
      <c r="J168" s="5" t="s">
        <v>185</v>
      </c>
      <c r="K168" s="85" t="s">
        <v>25</v>
      </c>
      <c r="L168" s="165">
        <v>471526</v>
      </c>
      <c r="M168" s="164">
        <f t="shared" ref="M168:M169" si="34">L168</f>
        <v>471526</v>
      </c>
      <c r="N168" s="166"/>
      <c r="O168" s="166"/>
      <c r="P168" s="166"/>
      <c r="Q168" s="186">
        <f t="shared" si="33"/>
        <v>471526</v>
      </c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26"/>
      <c r="AM168" s="63"/>
      <c r="AN168" s="63"/>
      <c r="AO168" s="63"/>
    </row>
    <row r="169" spans="1:41" s="69" customFormat="1" ht="19.5" customHeight="1" x14ac:dyDescent="0.3">
      <c r="A169" s="473"/>
      <c r="B169" s="82">
        <v>71952000</v>
      </c>
      <c r="C169" s="448" t="s">
        <v>63</v>
      </c>
      <c r="D169" s="5"/>
      <c r="E169" s="5"/>
      <c r="F169" s="176"/>
      <c r="G169" s="81"/>
      <c r="H169" s="145"/>
      <c r="I169" s="101"/>
      <c r="J169" s="5" t="s">
        <v>303</v>
      </c>
      <c r="K169" s="20" t="s">
        <v>298</v>
      </c>
      <c r="L169" s="164">
        <v>25061</v>
      </c>
      <c r="M169" s="164">
        <f t="shared" si="34"/>
        <v>25061</v>
      </c>
      <c r="N169" s="186"/>
      <c r="O169" s="186"/>
      <c r="P169" s="186"/>
      <c r="Q169" s="186">
        <f t="shared" si="33"/>
        <v>25061</v>
      </c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26"/>
      <c r="AM169" s="68"/>
      <c r="AN169" s="68"/>
      <c r="AO169" s="68"/>
    </row>
    <row r="170" spans="1:41" s="203" customFormat="1" ht="18" customHeight="1" x14ac:dyDescent="0.3">
      <c r="A170" s="471">
        <v>18</v>
      </c>
      <c r="B170" s="82">
        <v>71952000</v>
      </c>
      <c r="C170" s="448" t="s">
        <v>63</v>
      </c>
      <c r="D170" s="448" t="s">
        <v>63</v>
      </c>
      <c r="E170" s="448" t="s">
        <v>346</v>
      </c>
      <c r="F170" s="101">
        <v>28</v>
      </c>
      <c r="G170" s="44" t="s">
        <v>68</v>
      </c>
      <c r="H170" s="146">
        <v>2848.4</v>
      </c>
      <c r="I170" s="101">
        <v>126</v>
      </c>
      <c r="J170" s="448" t="s">
        <v>184</v>
      </c>
      <c r="K170" s="85" t="s">
        <v>5</v>
      </c>
      <c r="L170" s="165">
        <f>L171+L172</f>
        <v>457320</v>
      </c>
      <c r="M170" s="166">
        <v>23910</v>
      </c>
      <c r="N170" s="166">
        <v>0</v>
      </c>
      <c r="O170" s="189">
        <f>O171</f>
        <v>412771</v>
      </c>
      <c r="P170" s="189">
        <f>P171</f>
        <v>20639</v>
      </c>
      <c r="Q170" s="186">
        <f t="shared" si="33"/>
        <v>457320</v>
      </c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2"/>
      <c r="AM170" s="201"/>
      <c r="AN170" s="201"/>
      <c r="AO170" s="201"/>
    </row>
    <row r="171" spans="1:41" ht="48" customHeight="1" x14ac:dyDescent="0.3">
      <c r="A171" s="472"/>
      <c r="B171" s="82">
        <v>71952000</v>
      </c>
      <c r="C171" s="448" t="s">
        <v>63</v>
      </c>
      <c r="D171" s="448"/>
      <c r="E171" s="448"/>
      <c r="F171" s="101"/>
      <c r="G171" s="44"/>
      <c r="H171" s="146"/>
      <c r="I171" s="101"/>
      <c r="J171" s="5" t="s">
        <v>185</v>
      </c>
      <c r="K171" s="85" t="s">
        <v>25</v>
      </c>
      <c r="L171" s="165">
        <v>433410</v>
      </c>
      <c r="M171" s="166"/>
      <c r="N171" s="166"/>
      <c r="O171" s="189">
        <v>412771</v>
      </c>
      <c r="P171" s="189">
        <v>20639</v>
      </c>
      <c r="Q171" s="186">
        <f t="shared" si="33"/>
        <v>433410</v>
      </c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26"/>
      <c r="AM171" s="63"/>
      <c r="AN171" s="63"/>
      <c r="AO171" s="63"/>
    </row>
    <row r="172" spans="1:41" ht="19.5" customHeight="1" x14ac:dyDescent="0.3">
      <c r="A172" s="473"/>
      <c r="B172" s="82">
        <v>71952000</v>
      </c>
      <c r="C172" s="448" t="s">
        <v>63</v>
      </c>
      <c r="D172" s="5"/>
      <c r="E172" s="5"/>
      <c r="F172" s="176"/>
      <c r="G172" s="81"/>
      <c r="H172" s="145"/>
      <c r="I172" s="101"/>
      <c r="J172" s="5" t="s">
        <v>303</v>
      </c>
      <c r="K172" s="20" t="s">
        <v>298</v>
      </c>
      <c r="L172" s="164">
        <v>23910</v>
      </c>
      <c r="M172" s="164">
        <v>23910</v>
      </c>
      <c r="N172" s="186"/>
      <c r="O172" s="186"/>
      <c r="P172" s="186"/>
      <c r="Q172" s="186">
        <f t="shared" si="33"/>
        <v>23910</v>
      </c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26"/>
      <c r="AM172" s="63"/>
      <c r="AN172" s="63"/>
      <c r="AO172" s="63"/>
    </row>
    <row r="173" spans="1:41" s="203" customFormat="1" ht="18" customHeight="1" x14ac:dyDescent="0.3">
      <c r="A173" s="483" t="s">
        <v>113</v>
      </c>
      <c r="B173" s="491"/>
      <c r="C173" s="491"/>
      <c r="D173" s="491"/>
      <c r="E173" s="491"/>
      <c r="F173" s="101">
        <v>3</v>
      </c>
      <c r="G173" s="454" t="s">
        <v>5</v>
      </c>
      <c r="H173" s="143">
        <f>H187+H175+H180</f>
        <v>6869.8</v>
      </c>
      <c r="I173" s="101">
        <f>I187+I175+I180</f>
        <v>230</v>
      </c>
      <c r="J173" s="454" t="s">
        <v>5</v>
      </c>
      <c r="K173" s="7" t="s">
        <v>5</v>
      </c>
      <c r="L173" s="144">
        <f>L175+L180+L187</f>
        <v>23370066</v>
      </c>
      <c r="M173" s="144">
        <f>M175+M180+M187</f>
        <v>23111196</v>
      </c>
      <c r="N173" s="144">
        <f>N175+N180+N187</f>
        <v>0</v>
      </c>
      <c r="O173" s="144">
        <f>O174+O175+O180+O187</f>
        <v>578000</v>
      </c>
      <c r="P173" s="144">
        <f>P175+P180+P187</f>
        <v>12328</v>
      </c>
      <c r="Q173" s="186">
        <f t="shared" si="33"/>
        <v>23701524</v>
      </c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2"/>
      <c r="AM173" s="201"/>
      <c r="AN173" s="201"/>
      <c r="AO173" s="201"/>
    </row>
    <row r="174" spans="1:41" ht="18" customHeight="1" x14ac:dyDescent="0.3">
      <c r="A174" s="480" t="s">
        <v>97</v>
      </c>
      <c r="B174" s="481"/>
      <c r="C174" s="481"/>
      <c r="D174" s="481"/>
      <c r="E174" s="481"/>
      <c r="F174" s="481"/>
      <c r="G174" s="481"/>
      <c r="H174" s="481"/>
      <c r="I174" s="482"/>
      <c r="J174" s="454" t="s">
        <v>5</v>
      </c>
      <c r="K174" s="7" t="s">
        <v>5</v>
      </c>
      <c r="L174" s="188"/>
      <c r="M174" s="188"/>
      <c r="N174" s="188"/>
      <c r="O174" s="218">
        <v>331458</v>
      </c>
      <c r="P174" s="188"/>
      <c r="Q174" s="186">
        <f t="shared" si="33"/>
        <v>331458</v>
      </c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26"/>
      <c r="AM174" s="63"/>
      <c r="AN174" s="63"/>
      <c r="AO174" s="63"/>
    </row>
    <row r="175" spans="1:41" s="291" customFormat="1" ht="18" customHeight="1" x14ac:dyDescent="0.3">
      <c r="A175" s="471">
        <v>1</v>
      </c>
      <c r="B175" s="53">
        <v>71953000</v>
      </c>
      <c r="C175" s="448" t="s">
        <v>49</v>
      </c>
      <c r="D175" s="448" t="s">
        <v>49</v>
      </c>
      <c r="E175" s="448" t="s">
        <v>83</v>
      </c>
      <c r="F175" s="101">
        <v>65</v>
      </c>
      <c r="G175" s="6" t="s">
        <v>68</v>
      </c>
      <c r="H175" s="143">
        <v>5140</v>
      </c>
      <c r="I175" s="101">
        <v>153</v>
      </c>
      <c r="J175" s="448" t="s">
        <v>184</v>
      </c>
      <c r="K175" s="84" t="s">
        <v>5</v>
      </c>
      <c r="L175" s="189">
        <f>L176+L177+L178+L179</f>
        <v>10781127</v>
      </c>
      <c r="M175" s="186">
        <f>L175</f>
        <v>10781127</v>
      </c>
      <c r="N175" s="166">
        <v>0</v>
      </c>
      <c r="O175" s="166">
        <v>0</v>
      </c>
      <c r="P175" s="166">
        <v>0</v>
      </c>
      <c r="Q175" s="186">
        <f t="shared" si="33"/>
        <v>10781127</v>
      </c>
      <c r="R175" s="304"/>
      <c r="S175" s="304"/>
      <c r="T175" s="304"/>
      <c r="U175" s="304"/>
      <c r="V175" s="304"/>
      <c r="W175" s="304"/>
      <c r="X175" s="304"/>
      <c r="Y175" s="304"/>
      <c r="Z175" s="304"/>
      <c r="AA175" s="304"/>
      <c r="AB175" s="304"/>
      <c r="AC175" s="304"/>
      <c r="AD175" s="304"/>
      <c r="AE175" s="304"/>
      <c r="AF175" s="304"/>
      <c r="AG175" s="304"/>
      <c r="AH175" s="304"/>
      <c r="AI175" s="304"/>
      <c r="AJ175" s="304"/>
      <c r="AK175" s="304"/>
      <c r="AL175" s="292"/>
      <c r="AM175" s="304"/>
      <c r="AN175" s="304"/>
      <c r="AO175" s="304"/>
    </row>
    <row r="176" spans="1:41" s="293" customFormat="1" ht="31.5" customHeight="1" x14ac:dyDescent="0.3">
      <c r="A176" s="472"/>
      <c r="B176" s="53">
        <v>71953000</v>
      </c>
      <c r="C176" s="448" t="s">
        <v>49</v>
      </c>
      <c r="D176" s="448"/>
      <c r="E176" s="448"/>
      <c r="F176" s="101"/>
      <c r="G176" s="6"/>
      <c r="H176" s="143"/>
      <c r="I176" s="101"/>
      <c r="J176" s="42" t="s">
        <v>198</v>
      </c>
      <c r="K176" s="125" t="s">
        <v>8</v>
      </c>
      <c r="L176" s="189">
        <v>5520426</v>
      </c>
      <c r="M176" s="164">
        <f t="shared" ref="M176:M179" si="35">L176</f>
        <v>5520426</v>
      </c>
      <c r="N176" s="193"/>
      <c r="O176" s="193"/>
      <c r="P176" s="193"/>
      <c r="Q176" s="186">
        <f t="shared" si="33"/>
        <v>5520426</v>
      </c>
      <c r="R176" s="290"/>
      <c r="S176" s="290"/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/>
      <c r="AD176" s="290"/>
      <c r="AE176" s="290"/>
      <c r="AF176" s="290"/>
      <c r="AG176" s="290"/>
      <c r="AH176" s="290"/>
      <c r="AI176" s="290"/>
      <c r="AJ176" s="290"/>
      <c r="AK176" s="290"/>
      <c r="AL176" s="292"/>
      <c r="AM176" s="290"/>
      <c r="AN176" s="290"/>
      <c r="AO176" s="290"/>
    </row>
    <row r="177" spans="1:41" s="291" customFormat="1" ht="30.75" customHeight="1" x14ac:dyDescent="0.3">
      <c r="A177" s="472"/>
      <c r="B177" s="53">
        <v>71953000</v>
      </c>
      <c r="C177" s="448" t="s">
        <v>49</v>
      </c>
      <c r="D177" s="448"/>
      <c r="E177" s="448"/>
      <c r="F177" s="101"/>
      <c r="G177" s="6"/>
      <c r="H177" s="143"/>
      <c r="I177" s="101"/>
      <c r="J177" s="5" t="s">
        <v>187</v>
      </c>
      <c r="K177" s="124" t="s">
        <v>13</v>
      </c>
      <c r="L177" s="189">
        <v>2684854</v>
      </c>
      <c r="M177" s="164">
        <f t="shared" si="35"/>
        <v>2684854</v>
      </c>
      <c r="N177" s="193"/>
      <c r="O177" s="193"/>
      <c r="P177" s="193"/>
      <c r="Q177" s="186">
        <f t="shared" si="33"/>
        <v>2684854</v>
      </c>
      <c r="R177" s="304"/>
      <c r="S177" s="304"/>
      <c r="T177" s="304"/>
      <c r="U177" s="304"/>
      <c r="V177" s="304"/>
      <c r="W177" s="304"/>
      <c r="X177" s="304"/>
      <c r="Y177" s="304"/>
      <c r="Z177" s="304"/>
      <c r="AA177" s="304"/>
      <c r="AB177" s="304"/>
      <c r="AC177" s="304"/>
      <c r="AD177" s="304"/>
      <c r="AE177" s="304"/>
      <c r="AF177" s="304"/>
      <c r="AG177" s="304"/>
      <c r="AH177" s="304"/>
      <c r="AI177" s="304"/>
      <c r="AJ177" s="304"/>
      <c r="AK177" s="304"/>
      <c r="AL177" s="292"/>
      <c r="AM177" s="304"/>
      <c r="AN177" s="304"/>
      <c r="AO177" s="304"/>
    </row>
    <row r="178" spans="1:41" s="306" customFormat="1" ht="31.5" customHeight="1" x14ac:dyDescent="0.3">
      <c r="A178" s="472"/>
      <c r="B178" s="53">
        <v>71953000</v>
      </c>
      <c r="C178" s="448" t="s">
        <v>49</v>
      </c>
      <c r="D178" s="448"/>
      <c r="E178" s="448"/>
      <c r="F178" s="101"/>
      <c r="G178" s="6"/>
      <c r="H178" s="143"/>
      <c r="I178" s="101"/>
      <c r="J178" s="5" t="s">
        <v>192</v>
      </c>
      <c r="K178" s="125" t="s">
        <v>4</v>
      </c>
      <c r="L178" s="189">
        <v>964977</v>
      </c>
      <c r="M178" s="164">
        <f t="shared" si="35"/>
        <v>964977</v>
      </c>
      <c r="N178" s="193"/>
      <c r="O178" s="193"/>
      <c r="P178" s="193"/>
      <c r="Q178" s="186">
        <f t="shared" si="33"/>
        <v>964977</v>
      </c>
      <c r="R178" s="305"/>
      <c r="S178" s="305"/>
      <c r="T178" s="305"/>
      <c r="U178" s="305"/>
      <c r="V178" s="305"/>
      <c r="W178" s="305"/>
      <c r="X178" s="305"/>
      <c r="Y178" s="305"/>
      <c r="Z178" s="305"/>
      <c r="AA178" s="305"/>
      <c r="AB178" s="305"/>
      <c r="AC178" s="305"/>
      <c r="AD178" s="305"/>
      <c r="AE178" s="305"/>
      <c r="AF178" s="305"/>
      <c r="AG178" s="305"/>
      <c r="AH178" s="305"/>
      <c r="AI178" s="305"/>
      <c r="AJ178" s="305"/>
      <c r="AK178" s="305"/>
      <c r="AL178" s="292"/>
      <c r="AM178" s="305"/>
      <c r="AN178" s="305"/>
      <c r="AO178" s="305"/>
    </row>
    <row r="179" spans="1:41" s="293" customFormat="1" ht="33.75" customHeight="1" x14ac:dyDescent="0.3">
      <c r="A179" s="472"/>
      <c r="B179" s="53">
        <v>71953000</v>
      </c>
      <c r="C179" s="448" t="s">
        <v>49</v>
      </c>
      <c r="D179" s="448"/>
      <c r="E179" s="8"/>
      <c r="F179" s="101"/>
      <c r="G179" s="6"/>
      <c r="H179" s="137"/>
      <c r="I179" s="101"/>
      <c r="J179" s="448" t="s">
        <v>188</v>
      </c>
      <c r="K179" s="84" t="s">
        <v>12</v>
      </c>
      <c r="L179" s="189">
        <v>1610870</v>
      </c>
      <c r="M179" s="164">
        <f t="shared" si="35"/>
        <v>1610870</v>
      </c>
      <c r="N179" s="144"/>
      <c r="O179" s="193"/>
      <c r="P179" s="144"/>
      <c r="Q179" s="186">
        <f t="shared" si="33"/>
        <v>1610870</v>
      </c>
      <c r="R179" s="290"/>
      <c r="S179" s="290"/>
      <c r="T179" s="290"/>
      <c r="U179" s="290"/>
      <c r="V179" s="290"/>
      <c r="W179" s="290"/>
      <c r="X179" s="290"/>
      <c r="Y179" s="290"/>
      <c r="Z179" s="290"/>
      <c r="AA179" s="290"/>
      <c r="AB179" s="290"/>
      <c r="AC179" s="290"/>
      <c r="AD179" s="290"/>
      <c r="AE179" s="290"/>
      <c r="AF179" s="290"/>
      <c r="AG179" s="290"/>
      <c r="AH179" s="290"/>
      <c r="AI179" s="290"/>
      <c r="AJ179" s="290"/>
      <c r="AK179" s="290"/>
      <c r="AL179" s="292"/>
      <c r="AM179" s="290"/>
      <c r="AN179" s="290"/>
      <c r="AO179" s="290"/>
    </row>
    <row r="180" spans="1:41" s="291" customFormat="1" ht="18" customHeight="1" x14ac:dyDescent="0.3">
      <c r="A180" s="488">
        <v>2</v>
      </c>
      <c r="B180" s="53">
        <v>71953000</v>
      </c>
      <c r="C180" s="448" t="s">
        <v>49</v>
      </c>
      <c r="D180" s="448" t="s">
        <v>49</v>
      </c>
      <c r="E180" s="8" t="s">
        <v>1</v>
      </c>
      <c r="F180" s="101" t="s">
        <v>114</v>
      </c>
      <c r="G180" s="6" t="s">
        <v>68</v>
      </c>
      <c r="H180" s="137">
        <v>775.2</v>
      </c>
      <c r="I180" s="101">
        <v>31</v>
      </c>
      <c r="J180" s="448" t="s">
        <v>184</v>
      </c>
      <c r="K180" s="84" t="s">
        <v>5</v>
      </c>
      <c r="L180" s="189">
        <f>L181+L182+L183+L184+L185+L186</f>
        <v>7729173</v>
      </c>
      <c r="M180" s="186">
        <f>L180</f>
        <v>7729173</v>
      </c>
      <c r="N180" s="166">
        <v>0</v>
      </c>
      <c r="O180" s="166">
        <v>0</v>
      </c>
      <c r="P180" s="166">
        <v>0</v>
      </c>
      <c r="Q180" s="186">
        <f t="shared" si="33"/>
        <v>7729173</v>
      </c>
      <c r="R180" s="304"/>
      <c r="S180" s="304"/>
      <c r="T180" s="304"/>
      <c r="U180" s="304"/>
      <c r="V180" s="304"/>
      <c r="W180" s="304"/>
      <c r="X180" s="304"/>
      <c r="Y180" s="304"/>
      <c r="Z180" s="304"/>
      <c r="AA180" s="304"/>
      <c r="AB180" s="304"/>
      <c r="AC180" s="304"/>
      <c r="AD180" s="304"/>
      <c r="AE180" s="304"/>
      <c r="AF180" s="304"/>
      <c r="AG180" s="304"/>
      <c r="AH180" s="304"/>
      <c r="AI180" s="304"/>
      <c r="AJ180" s="304"/>
      <c r="AK180" s="304"/>
      <c r="AL180" s="292"/>
      <c r="AM180" s="304"/>
      <c r="AN180" s="304"/>
      <c r="AO180" s="304"/>
    </row>
    <row r="181" spans="1:41" s="291" customFormat="1" ht="31.5" customHeight="1" x14ac:dyDescent="0.3">
      <c r="A181" s="489"/>
      <c r="B181" s="53">
        <v>71953000</v>
      </c>
      <c r="C181" s="448" t="s">
        <v>49</v>
      </c>
      <c r="D181" s="448"/>
      <c r="E181" s="8"/>
      <c r="F181" s="101"/>
      <c r="G181" s="6"/>
      <c r="H181" s="137"/>
      <c r="I181" s="101"/>
      <c r="J181" s="42" t="s">
        <v>198</v>
      </c>
      <c r="K181" s="125" t="s">
        <v>8</v>
      </c>
      <c r="L181" s="189">
        <v>1669523</v>
      </c>
      <c r="M181" s="164">
        <f t="shared" ref="M181:M186" si="36">L181</f>
        <v>1669523</v>
      </c>
      <c r="N181" s="144"/>
      <c r="O181" s="193"/>
      <c r="P181" s="144"/>
      <c r="Q181" s="186">
        <f t="shared" si="33"/>
        <v>1669523</v>
      </c>
      <c r="R181" s="304"/>
      <c r="S181" s="304"/>
      <c r="T181" s="304"/>
      <c r="U181" s="304"/>
      <c r="V181" s="304"/>
      <c r="W181" s="304"/>
      <c r="X181" s="304"/>
      <c r="Y181" s="304"/>
      <c r="Z181" s="304"/>
      <c r="AA181" s="304"/>
      <c r="AB181" s="304"/>
      <c r="AC181" s="304"/>
      <c r="AD181" s="304"/>
      <c r="AE181" s="304"/>
      <c r="AF181" s="304"/>
      <c r="AG181" s="304"/>
      <c r="AH181" s="304"/>
      <c r="AI181" s="304"/>
      <c r="AJ181" s="304"/>
      <c r="AK181" s="304"/>
      <c r="AL181" s="292"/>
      <c r="AM181" s="304"/>
      <c r="AN181" s="304"/>
      <c r="AO181" s="304"/>
    </row>
    <row r="182" spans="1:41" s="291" customFormat="1" ht="30.75" customHeight="1" x14ac:dyDescent="0.3">
      <c r="A182" s="489"/>
      <c r="B182" s="53">
        <v>71953000</v>
      </c>
      <c r="C182" s="448" t="s">
        <v>49</v>
      </c>
      <c r="D182" s="448"/>
      <c r="E182" s="8"/>
      <c r="F182" s="101"/>
      <c r="G182" s="6"/>
      <c r="H182" s="137"/>
      <c r="I182" s="101"/>
      <c r="J182" s="5" t="s">
        <v>187</v>
      </c>
      <c r="K182" s="124" t="s">
        <v>13</v>
      </c>
      <c r="L182" s="189">
        <v>755462</v>
      </c>
      <c r="M182" s="164">
        <f t="shared" si="36"/>
        <v>755462</v>
      </c>
      <c r="N182" s="144"/>
      <c r="O182" s="193"/>
      <c r="P182" s="144"/>
      <c r="Q182" s="186">
        <f t="shared" si="33"/>
        <v>755462</v>
      </c>
      <c r="R182" s="304"/>
      <c r="S182" s="304"/>
      <c r="T182" s="304"/>
      <c r="U182" s="304"/>
      <c r="V182" s="304"/>
      <c r="W182" s="304"/>
      <c r="X182" s="304"/>
      <c r="Y182" s="304"/>
      <c r="Z182" s="304"/>
      <c r="AA182" s="304"/>
      <c r="AB182" s="304"/>
      <c r="AC182" s="304"/>
      <c r="AD182" s="304"/>
      <c r="AE182" s="304"/>
      <c r="AF182" s="304"/>
      <c r="AG182" s="304"/>
      <c r="AH182" s="304"/>
      <c r="AI182" s="304"/>
      <c r="AJ182" s="304"/>
      <c r="AK182" s="304"/>
      <c r="AL182" s="292"/>
      <c r="AM182" s="304"/>
      <c r="AN182" s="304"/>
      <c r="AO182" s="304"/>
    </row>
    <row r="183" spans="1:41" s="291" customFormat="1" ht="31.5" customHeight="1" x14ac:dyDescent="0.3">
      <c r="A183" s="489"/>
      <c r="B183" s="53">
        <v>71953000</v>
      </c>
      <c r="C183" s="448" t="s">
        <v>49</v>
      </c>
      <c r="D183" s="448"/>
      <c r="E183" s="8"/>
      <c r="F183" s="101"/>
      <c r="G183" s="6"/>
      <c r="H183" s="137"/>
      <c r="I183" s="101"/>
      <c r="J183" s="5" t="s">
        <v>192</v>
      </c>
      <c r="K183" s="125" t="s">
        <v>4</v>
      </c>
      <c r="L183" s="189">
        <v>705696</v>
      </c>
      <c r="M183" s="164">
        <f t="shared" si="36"/>
        <v>705696</v>
      </c>
      <c r="N183" s="144"/>
      <c r="O183" s="193"/>
      <c r="P183" s="144"/>
      <c r="Q183" s="186">
        <f t="shared" si="33"/>
        <v>705696</v>
      </c>
      <c r="R183" s="304"/>
      <c r="S183" s="304"/>
      <c r="T183" s="304"/>
      <c r="U183" s="304"/>
      <c r="V183" s="304"/>
      <c r="W183" s="304"/>
      <c r="X183" s="304"/>
      <c r="Y183" s="304"/>
      <c r="Z183" s="304"/>
      <c r="AA183" s="304"/>
      <c r="AB183" s="304"/>
      <c r="AC183" s="304"/>
      <c r="AD183" s="304"/>
      <c r="AE183" s="304"/>
      <c r="AF183" s="304"/>
      <c r="AG183" s="304"/>
      <c r="AH183" s="304"/>
      <c r="AI183" s="304"/>
      <c r="AJ183" s="304"/>
      <c r="AK183" s="304"/>
      <c r="AL183" s="292"/>
      <c r="AM183" s="304"/>
      <c r="AN183" s="304"/>
      <c r="AO183" s="304"/>
    </row>
    <row r="184" spans="1:41" s="291" customFormat="1" ht="33.75" customHeight="1" x14ac:dyDescent="0.3">
      <c r="A184" s="489"/>
      <c r="B184" s="53">
        <v>71953000</v>
      </c>
      <c r="C184" s="448" t="s">
        <v>49</v>
      </c>
      <c r="D184" s="8"/>
      <c r="E184" s="8"/>
      <c r="F184" s="101"/>
      <c r="G184" s="6"/>
      <c r="H184" s="137"/>
      <c r="I184" s="101"/>
      <c r="J184" s="448" t="s">
        <v>188</v>
      </c>
      <c r="K184" s="84" t="s">
        <v>12</v>
      </c>
      <c r="L184" s="189">
        <v>803303</v>
      </c>
      <c r="M184" s="164">
        <f t="shared" si="36"/>
        <v>803303</v>
      </c>
      <c r="N184" s="164"/>
      <c r="O184" s="193"/>
      <c r="P184" s="144"/>
      <c r="Q184" s="186">
        <f t="shared" si="33"/>
        <v>803303</v>
      </c>
      <c r="R184" s="304"/>
      <c r="S184" s="304"/>
      <c r="T184" s="304"/>
      <c r="U184" s="304"/>
      <c r="V184" s="304"/>
      <c r="W184" s="304"/>
      <c r="X184" s="304"/>
      <c r="Y184" s="304"/>
      <c r="Z184" s="304"/>
      <c r="AA184" s="304"/>
      <c r="AB184" s="304"/>
      <c r="AC184" s="304"/>
      <c r="AD184" s="304"/>
      <c r="AE184" s="304"/>
      <c r="AF184" s="304"/>
      <c r="AG184" s="304"/>
      <c r="AH184" s="304"/>
      <c r="AI184" s="304"/>
      <c r="AJ184" s="304"/>
      <c r="AK184" s="304"/>
      <c r="AL184" s="292"/>
      <c r="AM184" s="304"/>
      <c r="AN184" s="304"/>
      <c r="AO184" s="304"/>
    </row>
    <row r="185" spans="1:41" s="306" customFormat="1" ht="18" customHeight="1" x14ac:dyDescent="0.3">
      <c r="A185" s="489"/>
      <c r="B185" s="53">
        <v>71953000</v>
      </c>
      <c r="C185" s="448" t="s">
        <v>49</v>
      </c>
      <c r="D185" s="448"/>
      <c r="E185" s="23"/>
      <c r="F185" s="101"/>
      <c r="G185" s="6"/>
      <c r="H185" s="137"/>
      <c r="I185" s="101"/>
      <c r="J185" s="5" t="s">
        <v>191</v>
      </c>
      <c r="K185" s="124" t="s">
        <v>9</v>
      </c>
      <c r="L185" s="189">
        <v>2914034</v>
      </c>
      <c r="M185" s="164">
        <f t="shared" si="36"/>
        <v>2914034</v>
      </c>
      <c r="N185" s="144"/>
      <c r="O185" s="193"/>
      <c r="P185" s="144"/>
      <c r="Q185" s="186">
        <f t="shared" si="33"/>
        <v>2914034</v>
      </c>
      <c r="R185" s="305"/>
      <c r="S185" s="305"/>
      <c r="T185" s="305"/>
      <c r="U185" s="305"/>
      <c r="V185" s="305"/>
      <c r="W185" s="305"/>
      <c r="X185" s="305"/>
      <c r="Y185" s="305"/>
      <c r="Z185" s="305"/>
      <c r="AA185" s="305"/>
      <c r="AB185" s="305"/>
      <c r="AC185" s="305"/>
      <c r="AD185" s="305"/>
      <c r="AE185" s="305"/>
      <c r="AF185" s="305"/>
      <c r="AG185" s="305"/>
      <c r="AH185" s="305"/>
      <c r="AI185" s="305"/>
      <c r="AJ185" s="305"/>
      <c r="AK185" s="305"/>
      <c r="AL185" s="292"/>
      <c r="AM185" s="305"/>
      <c r="AN185" s="305"/>
      <c r="AO185" s="305"/>
    </row>
    <row r="186" spans="1:41" s="291" customFormat="1" ht="18" customHeight="1" x14ac:dyDescent="0.3">
      <c r="A186" s="490"/>
      <c r="B186" s="53">
        <v>71953000</v>
      </c>
      <c r="C186" s="448" t="s">
        <v>49</v>
      </c>
      <c r="D186" s="23"/>
      <c r="E186" s="23"/>
      <c r="F186" s="101"/>
      <c r="G186" s="6"/>
      <c r="H186" s="137"/>
      <c r="I186" s="101"/>
      <c r="J186" s="5" t="s">
        <v>186</v>
      </c>
      <c r="K186" s="85" t="s">
        <v>17</v>
      </c>
      <c r="L186" s="189">
        <v>881155</v>
      </c>
      <c r="M186" s="164">
        <f t="shared" si="36"/>
        <v>881155</v>
      </c>
      <c r="N186" s="166"/>
      <c r="O186" s="193"/>
      <c r="P186" s="186"/>
      <c r="Q186" s="186">
        <f t="shared" si="33"/>
        <v>881155</v>
      </c>
      <c r="R186" s="304"/>
      <c r="S186" s="304"/>
      <c r="T186" s="304"/>
      <c r="U186" s="304"/>
      <c r="V186" s="304"/>
      <c r="W186" s="304"/>
      <c r="X186" s="304"/>
      <c r="Y186" s="304"/>
      <c r="Z186" s="304"/>
      <c r="AA186" s="304"/>
      <c r="AB186" s="304"/>
      <c r="AC186" s="304"/>
      <c r="AD186" s="304"/>
      <c r="AE186" s="304"/>
      <c r="AF186" s="304"/>
      <c r="AG186" s="304"/>
      <c r="AH186" s="304"/>
      <c r="AI186" s="304"/>
      <c r="AJ186" s="304"/>
      <c r="AK186" s="304"/>
      <c r="AL186" s="292"/>
      <c r="AM186" s="304"/>
      <c r="AN186" s="304"/>
      <c r="AO186" s="304"/>
    </row>
    <row r="187" spans="1:41" s="293" customFormat="1" ht="18" customHeight="1" x14ac:dyDescent="0.3">
      <c r="A187" s="516">
        <v>3</v>
      </c>
      <c r="B187" s="53">
        <v>71953000</v>
      </c>
      <c r="C187" s="448" t="s">
        <v>49</v>
      </c>
      <c r="D187" s="448" t="s">
        <v>49</v>
      </c>
      <c r="E187" s="448" t="s">
        <v>115</v>
      </c>
      <c r="F187" s="101">
        <v>14</v>
      </c>
      <c r="G187" s="454" t="s">
        <v>68</v>
      </c>
      <c r="H187" s="147">
        <v>954.6</v>
      </c>
      <c r="I187" s="174">
        <v>46</v>
      </c>
      <c r="J187" s="448" t="s">
        <v>184</v>
      </c>
      <c r="K187" s="85" t="s">
        <v>5</v>
      </c>
      <c r="L187" s="189">
        <f>L188+L189+L190+L191+L192</f>
        <v>4859766</v>
      </c>
      <c r="M187" s="334">
        <f>M188+M189+M190+M192</f>
        <v>4600896</v>
      </c>
      <c r="N187" s="334">
        <v>0</v>
      </c>
      <c r="O187" s="334">
        <f>O191</f>
        <v>246542</v>
      </c>
      <c r="P187" s="334">
        <f>P191</f>
        <v>12328</v>
      </c>
      <c r="Q187" s="186">
        <f t="shared" si="33"/>
        <v>4859766</v>
      </c>
      <c r="R187" s="290"/>
      <c r="S187" s="290"/>
      <c r="T187" s="290"/>
      <c r="U187" s="290"/>
      <c r="V187" s="290"/>
      <c r="W187" s="290"/>
      <c r="X187" s="290"/>
      <c r="Y187" s="290"/>
      <c r="Z187" s="290"/>
      <c r="AA187" s="290"/>
      <c r="AB187" s="290"/>
      <c r="AC187" s="290"/>
      <c r="AD187" s="290"/>
      <c r="AE187" s="290"/>
      <c r="AF187" s="290"/>
      <c r="AG187" s="290"/>
      <c r="AH187" s="290"/>
      <c r="AI187" s="290"/>
      <c r="AJ187" s="290"/>
      <c r="AK187" s="290"/>
      <c r="AL187" s="292"/>
      <c r="AM187" s="290"/>
      <c r="AN187" s="290"/>
      <c r="AO187" s="290"/>
    </row>
    <row r="188" spans="1:41" s="289" customFormat="1" ht="31.5" customHeight="1" x14ac:dyDescent="0.3">
      <c r="A188" s="517"/>
      <c r="B188" s="53">
        <v>71953000</v>
      </c>
      <c r="C188" s="448" t="s">
        <v>49</v>
      </c>
      <c r="D188" s="444"/>
      <c r="E188" s="448"/>
      <c r="F188" s="101"/>
      <c r="G188" s="454"/>
      <c r="H188" s="147"/>
      <c r="I188" s="174"/>
      <c r="J188" s="42" t="s">
        <v>198</v>
      </c>
      <c r="K188" s="85" t="s">
        <v>8</v>
      </c>
      <c r="L188" s="189">
        <v>2974214</v>
      </c>
      <c r="M188" s="189">
        <f>L188</f>
        <v>2974214</v>
      </c>
      <c r="N188" s="194"/>
      <c r="O188" s="335"/>
      <c r="P188" s="336"/>
      <c r="Q188" s="186">
        <f t="shared" si="33"/>
        <v>2974214</v>
      </c>
      <c r="R188" s="285"/>
      <c r="S188" s="285"/>
      <c r="T188" s="285"/>
      <c r="U188" s="285"/>
      <c r="V188" s="285"/>
      <c r="W188" s="285"/>
      <c r="X188" s="285"/>
      <c r="Y188" s="285"/>
      <c r="Z188" s="285"/>
      <c r="AA188" s="285"/>
      <c r="AB188" s="285"/>
      <c r="AC188" s="285"/>
      <c r="AD188" s="285"/>
      <c r="AE188" s="285"/>
      <c r="AF188" s="285"/>
      <c r="AG188" s="285"/>
      <c r="AH188" s="285"/>
      <c r="AI188" s="285"/>
      <c r="AJ188" s="285"/>
      <c r="AK188" s="285"/>
      <c r="AL188" s="292"/>
      <c r="AM188" s="285"/>
      <c r="AN188" s="285"/>
      <c r="AO188" s="285"/>
    </row>
    <row r="189" spans="1:41" s="293" customFormat="1" ht="30.75" customHeight="1" x14ac:dyDescent="0.3">
      <c r="A189" s="517"/>
      <c r="B189" s="53">
        <v>71953000</v>
      </c>
      <c r="C189" s="448" t="s">
        <v>49</v>
      </c>
      <c r="D189" s="444"/>
      <c r="E189" s="448"/>
      <c r="F189" s="101"/>
      <c r="G189" s="454"/>
      <c r="H189" s="147"/>
      <c r="I189" s="174"/>
      <c r="J189" s="5" t="s">
        <v>187</v>
      </c>
      <c r="K189" s="85" t="s">
        <v>13</v>
      </c>
      <c r="L189" s="189">
        <v>511755</v>
      </c>
      <c r="M189" s="189">
        <f>L189</f>
        <v>511755</v>
      </c>
      <c r="N189" s="194"/>
      <c r="O189" s="335"/>
      <c r="P189" s="336"/>
      <c r="Q189" s="186">
        <f t="shared" si="33"/>
        <v>511755</v>
      </c>
      <c r="R189" s="290"/>
      <c r="S189" s="290"/>
      <c r="T189" s="290"/>
      <c r="U189" s="290"/>
      <c r="V189" s="290"/>
      <c r="W189" s="290"/>
      <c r="X189" s="290"/>
      <c r="Y189" s="290"/>
      <c r="Z189" s="290"/>
      <c r="AA189" s="290"/>
      <c r="AB189" s="290"/>
      <c r="AC189" s="290"/>
      <c r="AD189" s="290"/>
      <c r="AE189" s="290"/>
      <c r="AF189" s="290"/>
      <c r="AG189" s="290"/>
      <c r="AH189" s="290"/>
      <c r="AI189" s="290"/>
      <c r="AJ189" s="290"/>
      <c r="AK189" s="290"/>
      <c r="AL189" s="292"/>
      <c r="AM189" s="290"/>
      <c r="AN189" s="290"/>
      <c r="AO189" s="290"/>
    </row>
    <row r="190" spans="1:41" s="289" customFormat="1" ht="33.75" customHeight="1" x14ac:dyDescent="0.3">
      <c r="A190" s="517"/>
      <c r="B190" s="53">
        <v>71953000</v>
      </c>
      <c r="C190" s="448" t="s">
        <v>49</v>
      </c>
      <c r="D190" s="444"/>
      <c r="E190" s="448"/>
      <c r="F190" s="101"/>
      <c r="G190" s="454"/>
      <c r="H190" s="147"/>
      <c r="I190" s="174"/>
      <c r="J190" s="448" t="s">
        <v>188</v>
      </c>
      <c r="K190" s="85" t="s">
        <v>12</v>
      </c>
      <c r="L190" s="189">
        <v>1110539</v>
      </c>
      <c r="M190" s="189">
        <v>1110539</v>
      </c>
      <c r="N190" s="194"/>
      <c r="O190" s="335"/>
      <c r="P190" s="336"/>
      <c r="Q190" s="186">
        <f t="shared" si="33"/>
        <v>1110539</v>
      </c>
      <c r="R190" s="285"/>
      <c r="S190" s="285"/>
      <c r="T190" s="285"/>
      <c r="U190" s="285"/>
      <c r="V190" s="285"/>
      <c r="W190" s="285"/>
      <c r="X190" s="285"/>
      <c r="Y190" s="285"/>
      <c r="Z190" s="285"/>
      <c r="AA190" s="285"/>
      <c r="AB190" s="285"/>
      <c r="AC190" s="285"/>
      <c r="AD190" s="285"/>
      <c r="AE190" s="285"/>
      <c r="AF190" s="285"/>
      <c r="AG190" s="285"/>
      <c r="AH190" s="285"/>
      <c r="AI190" s="285"/>
      <c r="AJ190" s="285"/>
      <c r="AK190" s="285"/>
      <c r="AL190" s="292"/>
      <c r="AM190" s="285"/>
      <c r="AN190" s="285"/>
      <c r="AO190" s="285"/>
    </row>
    <row r="191" spans="1:41" s="293" customFormat="1" ht="48" customHeight="1" x14ac:dyDescent="0.3">
      <c r="A191" s="517"/>
      <c r="B191" s="53">
        <v>71953000</v>
      </c>
      <c r="C191" s="448" t="s">
        <v>49</v>
      </c>
      <c r="D191" s="444"/>
      <c r="E191" s="448"/>
      <c r="F191" s="101"/>
      <c r="G191" s="454"/>
      <c r="H191" s="147"/>
      <c r="I191" s="174"/>
      <c r="J191" s="5" t="s">
        <v>185</v>
      </c>
      <c r="K191" s="85" t="s">
        <v>25</v>
      </c>
      <c r="L191" s="189">
        <v>258870</v>
      </c>
      <c r="M191" s="189"/>
      <c r="N191" s="194"/>
      <c r="O191" s="189">
        <v>246542</v>
      </c>
      <c r="P191" s="189">
        <v>12328</v>
      </c>
      <c r="Q191" s="186">
        <f t="shared" si="33"/>
        <v>258870</v>
      </c>
      <c r="R191" s="290"/>
      <c r="S191" s="290"/>
      <c r="T191" s="290"/>
      <c r="U191" s="290"/>
      <c r="V191" s="290"/>
      <c r="W191" s="290"/>
      <c r="X191" s="290"/>
      <c r="Y191" s="290"/>
      <c r="Z191" s="290"/>
      <c r="AA191" s="290"/>
      <c r="AB191" s="290"/>
      <c r="AC191" s="290"/>
      <c r="AD191" s="290"/>
      <c r="AE191" s="290"/>
      <c r="AF191" s="290"/>
      <c r="AG191" s="290"/>
      <c r="AH191" s="290"/>
      <c r="AI191" s="290"/>
      <c r="AJ191" s="290"/>
      <c r="AK191" s="290"/>
      <c r="AL191" s="292"/>
      <c r="AM191" s="290"/>
      <c r="AN191" s="290"/>
      <c r="AO191" s="290"/>
    </row>
    <row r="192" spans="1:41" s="289" customFormat="1" ht="19.5" customHeight="1" x14ac:dyDescent="0.3">
      <c r="A192" s="518"/>
      <c r="B192" s="53">
        <v>71953000</v>
      </c>
      <c r="C192" s="448" t="s">
        <v>49</v>
      </c>
      <c r="D192" s="5"/>
      <c r="E192" s="5"/>
      <c r="F192" s="176"/>
      <c r="G192" s="81"/>
      <c r="H192" s="145"/>
      <c r="I192" s="101"/>
      <c r="J192" s="5" t="s">
        <v>303</v>
      </c>
      <c r="K192" s="20" t="s">
        <v>298</v>
      </c>
      <c r="L192" s="164">
        <v>4388</v>
      </c>
      <c r="M192" s="164">
        <v>4388</v>
      </c>
      <c r="N192" s="186"/>
      <c r="O192" s="186"/>
      <c r="P192" s="186"/>
      <c r="Q192" s="186">
        <f t="shared" si="33"/>
        <v>4388</v>
      </c>
      <c r="R192" s="285"/>
      <c r="S192" s="285"/>
      <c r="T192" s="285"/>
      <c r="U192" s="285"/>
      <c r="V192" s="285"/>
      <c r="W192" s="285"/>
      <c r="X192" s="285"/>
      <c r="Y192" s="285"/>
      <c r="Z192" s="285"/>
      <c r="AA192" s="285"/>
      <c r="AB192" s="285"/>
      <c r="AC192" s="285"/>
      <c r="AD192" s="285"/>
      <c r="AE192" s="285"/>
      <c r="AF192" s="285"/>
      <c r="AG192" s="285"/>
      <c r="AH192" s="285"/>
      <c r="AI192" s="285"/>
      <c r="AJ192" s="285"/>
      <c r="AK192" s="285"/>
      <c r="AL192" s="292"/>
      <c r="AM192" s="285"/>
      <c r="AN192" s="285"/>
      <c r="AO192" s="285"/>
    </row>
    <row r="193" spans="1:41" s="9" customFormat="1" ht="18" customHeight="1" x14ac:dyDescent="0.3">
      <c r="A193" s="483" t="s">
        <v>116</v>
      </c>
      <c r="B193" s="484"/>
      <c r="C193" s="484"/>
      <c r="D193" s="484"/>
      <c r="E193" s="484"/>
      <c r="F193" s="101">
        <v>19</v>
      </c>
      <c r="G193" s="454" t="s">
        <v>5</v>
      </c>
      <c r="H193" s="143">
        <f>H195+H197+H199+H202+H209+H211+H213+H221+H226+H231+H237+H240+H243+H246+H249+H252+H255+H258+H261</f>
        <v>53333.19999999999</v>
      </c>
      <c r="I193" s="101">
        <f>I195+I197+I199+I202+I209+I211+I213+I221+I226+I231+I237+I240+I243+I246+I249+I252+I255+I258+I261</f>
        <v>2799</v>
      </c>
      <c r="J193" s="454" t="s">
        <v>5</v>
      </c>
      <c r="K193" s="7" t="s">
        <v>5</v>
      </c>
      <c r="L193" s="144">
        <f>L195+L197+L199+L202+L209+L211+L213+L221+L226+L231+L237+L240+L243+L246+L249+L252+L255+L258+L261</f>
        <v>41675556</v>
      </c>
      <c r="M193" s="144">
        <f>M195+M197+M199+M202+M209+M211+M213+M221+M226+M231+M237+M240+M243+M246+M249+M252+M255+M258+M261</f>
        <v>38279164</v>
      </c>
      <c r="N193" s="144">
        <f>N195+N197+N199+N202+N209+N211+N213+N221+N226+N231+N237+N240+N243+N246+N249+N252+N255+N258+N261</f>
        <v>0</v>
      </c>
      <c r="O193" s="144">
        <f>O194+O195+O197+O199+O202+O209+O211+O213+O221+O226+O231+O237+O240+O243+O246+O249+O252+O255+O258+O261</f>
        <v>3605000</v>
      </c>
      <c r="P193" s="144">
        <f>P195+P197+P199+P202+P209+P211+P213+P221+P226+P231+P237+P240+P243+P246+P249+P252+P255+P258+P261</f>
        <v>161743</v>
      </c>
      <c r="Q193" s="186">
        <f t="shared" si="33"/>
        <v>42045907</v>
      </c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26"/>
      <c r="AM193" s="39"/>
      <c r="AN193" s="39"/>
      <c r="AO193" s="39"/>
    </row>
    <row r="194" spans="1:41" s="1" customFormat="1" ht="18" customHeight="1" x14ac:dyDescent="0.3">
      <c r="A194" s="480" t="s">
        <v>97</v>
      </c>
      <c r="B194" s="481"/>
      <c r="C194" s="481"/>
      <c r="D194" s="481"/>
      <c r="E194" s="481"/>
      <c r="F194" s="481"/>
      <c r="G194" s="481"/>
      <c r="H194" s="481"/>
      <c r="I194" s="482"/>
      <c r="J194" s="454" t="s">
        <v>5</v>
      </c>
      <c r="K194" s="7" t="s">
        <v>5</v>
      </c>
      <c r="L194" s="188"/>
      <c r="M194" s="188"/>
      <c r="N194" s="188"/>
      <c r="O194" s="196">
        <v>370351</v>
      </c>
      <c r="P194" s="188"/>
      <c r="Q194" s="186">
        <f t="shared" si="33"/>
        <v>370351</v>
      </c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26"/>
      <c r="AM194" s="11"/>
      <c r="AN194" s="11"/>
      <c r="AO194" s="11"/>
    </row>
    <row r="195" spans="1:41" s="9" customFormat="1" ht="18" customHeight="1" x14ac:dyDescent="0.3">
      <c r="A195" s="492">
        <v>1</v>
      </c>
      <c r="B195" s="455">
        <v>71955000</v>
      </c>
      <c r="C195" s="86" t="s">
        <v>45</v>
      </c>
      <c r="D195" s="86" t="s">
        <v>45</v>
      </c>
      <c r="E195" s="8" t="s">
        <v>84</v>
      </c>
      <c r="F195" s="101">
        <v>39</v>
      </c>
      <c r="G195" s="2" t="s">
        <v>68</v>
      </c>
      <c r="H195" s="148">
        <v>4933.3999999999996</v>
      </c>
      <c r="I195" s="101">
        <v>235</v>
      </c>
      <c r="J195" s="448" t="s">
        <v>184</v>
      </c>
      <c r="K195" s="126" t="s">
        <v>5</v>
      </c>
      <c r="L195" s="189">
        <f>L196</f>
        <v>5860196</v>
      </c>
      <c r="M195" s="144">
        <f>L195</f>
        <v>5860196</v>
      </c>
      <c r="N195" s="144">
        <v>0</v>
      </c>
      <c r="O195" s="144">
        <v>0</v>
      </c>
      <c r="P195" s="144">
        <v>0</v>
      </c>
      <c r="Q195" s="186">
        <f t="shared" si="33"/>
        <v>5860196</v>
      </c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26"/>
      <c r="AM195" s="39"/>
      <c r="AN195" s="39"/>
      <c r="AO195" s="39"/>
    </row>
    <row r="196" spans="1:41" s="1" customFormat="1" ht="18" customHeight="1" x14ac:dyDescent="0.3">
      <c r="A196" s="492"/>
      <c r="B196" s="455">
        <v>71955000</v>
      </c>
      <c r="C196" s="86" t="s">
        <v>45</v>
      </c>
      <c r="D196" s="86"/>
      <c r="E196" s="8"/>
      <c r="F196" s="101"/>
      <c r="G196" s="2"/>
      <c r="H196" s="148"/>
      <c r="I196" s="101"/>
      <c r="J196" s="5" t="s">
        <v>186</v>
      </c>
      <c r="K196" s="126">
        <v>10</v>
      </c>
      <c r="L196" s="189">
        <v>5860196</v>
      </c>
      <c r="M196" s="164">
        <f>L196</f>
        <v>5860196</v>
      </c>
      <c r="N196" s="144"/>
      <c r="O196" s="144"/>
      <c r="P196" s="144"/>
      <c r="Q196" s="186">
        <f t="shared" si="33"/>
        <v>5860196</v>
      </c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26"/>
      <c r="AM196" s="11"/>
      <c r="AN196" s="11"/>
      <c r="AO196" s="11"/>
    </row>
    <row r="197" spans="1:41" s="293" customFormat="1" ht="18" customHeight="1" x14ac:dyDescent="0.3">
      <c r="A197" s="492">
        <v>2</v>
      </c>
      <c r="B197" s="455">
        <v>71955000</v>
      </c>
      <c r="C197" s="86" t="s">
        <v>45</v>
      </c>
      <c r="D197" s="86" t="s">
        <v>45</v>
      </c>
      <c r="E197" s="448" t="s">
        <v>300</v>
      </c>
      <c r="F197" s="101">
        <v>2</v>
      </c>
      <c r="G197" s="2" t="s">
        <v>68</v>
      </c>
      <c r="H197" s="148">
        <v>3283.9</v>
      </c>
      <c r="I197" s="101">
        <v>157</v>
      </c>
      <c r="J197" s="448" t="s">
        <v>184</v>
      </c>
      <c r="K197" s="85" t="s">
        <v>5</v>
      </c>
      <c r="L197" s="189">
        <f>L198</f>
        <v>2327785</v>
      </c>
      <c r="M197" s="144">
        <v>0</v>
      </c>
      <c r="N197" s="144">
        <v>0</v>
      </c>
      <c r="O197" s="218">
        <v>2216938</v>
      </c>
      <c r="P197" s="186">
        <v>110847</v>
      </c>
      <c r="Q197" s="186">
        <f t="shared" si="33"/>
        <v>2327785</v>
      </c>
      <c r="R197" s="290"/>
      <c r="S197" s="290"/>
      <c r="T197" s="290"/>
      <c r="U197" s="290"/>
      <c r="V197" s="290"/>
      <c r="W197" s="290"/>
      <c r="X197" s="290"/>
      <c r="Y197" s="290"/>
      <c r="Z197" s="290"/>
      <c r="AA197" s="290"/>
      <c r="AB197" s="290"/>
      <c r="AC197" s="290"/>
      <c r="AD197" s="290"/>
      <c r="AE197" s="290"/>
      <c r="AF197" s="290"/>
      <c r="AG197" s="290"/>
      <c r="AH197" s="290"/>
      <c r="AI197" s="290"/>
      <c r="AJ197" s="290"/>
      <c r="AK197" s="290"/>
      <c r="AL197" s="292"/>
      <c r="AM197" s="290"/>
      <c r="AN197" s="290"/>
      <c r="AO197" s="290"/>
    </row>
    <row r="198" spans="1:41" s="289" customFormat="1" ht="18" customHeight="1" x14ac:dyDescent="0.3">
      <c r="A198" s="492"/>
      <c r="B198" s="455">
        <v>71955000</v>
      </c>
      <c r="C198" s="86" t="s">
        <v>45</v>
      </c>
      <c r="D198" s="86"/>
      <c r="E198" s="8"/>
      <c r="F198" s="101"/>
      <c r="G198" s="2"/>
      <c r="H198" s="148"/>
      <c r="I198" s="101"/>
      <c r="J198" s="5" t="s">
        <v>191</v>
      </c>
      <c r="K198" s="124" t="s">
        <v>9</v>
      </c>
      <c r="L198" s="189">
        <v>2327785</v>
      </c>
      <c r="M198" s="144"/>
      <c r="N198" s="144"/>
      <c r="O198" s="189">
        <v>2216938</v>
      </c>
      <c r="P198" s="186">
        <v>110847</v>
      </c>
      <c r="Q198" s="186">
        <f t="shared" si="33"/>
        <v>2327785</v>
      </c>
      <c r="R198" s="285"/>
      <c r="S198" s="285"/>
      <c r="T198" s="285"/>
      <c r="U198" s="285"/>
      <c r="V198" s="285"/>
      <c r="W198" s="285"/>
      <c r="X198" s="285"/>
      <c r="Y198" s="285"/>
      <c r="Z198" s="285"/>
      <c r="AA198" s="285"/>
      <c r="AB198" s="285"/>
      <c r="AC198" s="285"/>
      <c r="AD198" s="285"/>
      <c r="AE198" s="285"/>
      <c r="AF198" s="285"/>
      <c r="AG198" s="285"/>
      <c r="AH198" s="285"/>
      <c r="AI198" s="285"/>
      <c r="AJ198" s="285"/>
      <c r="AK198" s="285"/>
      <c r="AL198" s="292"/>
      <c r="AM198" s="285"/>
      <c r="AN198" s="285"/>
      <c r="AO198" s="285"/>
    </row>
    <row r="199" spans="1:41" s="203" customFormat="1" ht="18" customHeight="1" x14ac:dyDescent="0.3">
      <c r="A199" s="493">
        <v>3</v>
      </c>
      <c r="B199" s="455">
        <v>71955000</v>
      </c>
      <c r="C199" s="86" t="s">
        <v>45</v>
      </c>
      <c r="D199" s="86" t="s">
        <v>45</v>
      </c>
      <c r="E199" s="8" t="s">
        <v>84</v>
      </c>
      <c r="F199" s="175">
        <v>41</v>
      </c>
      <c r="G199" s="2" t="s">
        <v>68</v>
      </c>
      <c r="H199" s="148">
        <v>4101.8999999999996</v>
      </c>
      <c r="I199" s="175">
        <v>212</v>
      </c>
      <c r="J199" s="448" t="s">
        <v>184</v>
      </c>
      <c r="K199" s="129" t="s">
        <v>5</v>
      </c>
      <c r="L199" s="189">
        <f>L200+L201</f>
        <v>8033179</v>
      </c>
      <c r="M199" s="144">
        <f>L199</f>
        <v>8033179</v>
      </c>
      <c r="N199" s="144">
        <v>0</v>
      </c>
      <c r="O199" s="144">
        <v>0</v>
      </c>
      <c r="P199" s="144">
        <v>0</v>
      </c>
      <c r="Q199" s="186">
        <f t="shared" si="33"/>
        <v>8033179</v>
      </c>
      <c r="R199" s="201"/>
      <c r="S199" s="201"/>
      <c r="T199" s="201"/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201"/>
      <c r="AG199" s="201"/>
      <c r="AH199" s="201"/>
      <c r="AI199" s="201"/>
      <c r="AJ199" s="201"/>
      <c r="AK199" s="201"/>
      <c r="AL199" s="202"/>
      <c r="AM199" s="201"/>
      <c r="AN199" s="201"/>
      <c r="AO199" s="201"/>
    </row>
    <row r="200" spans="1:41" s="10" customFormat="1" ht="18" customHeight="1" x14ac:dyDescent="0.3">
      <c r="A200" s="493"/>
      <c r="B200" s="455">
        <v>71955000</v>
      </c>
      <c r="C200" s="86" t="s">
        <v>45</v>
      </c>
      <c r="D200" s="86"/>
      <c r="E200" s="8"/>
      <c r="F200" s="175"/>
      <c r="G200" s="2"/>
      <c r="H200" s="148"/>
      <c r="I200" s="175"/>
      <c r="J200" s="5" t="s">
        <v>186</v>
      </c>
      <c r="K200" s="126">
        <v>10</v>
      </c>
      <c r="L200" s="189">
        <v>5249927</v>
      </c>
      <c r="M200" s="164">
        <f t="shared" ref="M200:M201" si="37">L200</f>
        <v>5249927</v>
      </c>
      <c r="N200" s="144"/>
      <c r="O200" s="144"/>
      <c r="P200" s="144"/>
      <c r="Q200" s="186">
        <f t="shared" si="33"/>
        <v>5249927</v>
      </c>
      <c r="R200" s="28"/>
      <c r="S200" s="28"/>
      <c r="T200" s="28"/>
      <c r="U200" s="29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6"/>
      <c r="AM200" s="28"/>
      <c r="AN200" s="28"/>
      <c r="AO200" s="28"/>
    </row>
    <row r="201" spans="1:41" s="18" customFormat="1" ht="18" customHeight="1" x14ac:dyDescent="0.3">
      <c r="A201" s="493"/>
      <c r="B201" s="455">
        <v>71955000</v>
      </c>
      <c r="C201" s="86" t="s">
        <v>45</v>
      </c>
      <c r="D201" s="86"/>
      <c r="E201" s="8"/>
      <c r="F201" s="175"/>
      <c r="G201" s="2"/>
      <c r="H201" s="148"/>
      <c r="I201" s="175"/>
      <c r="J201" s="5" t="s">
        <v>191</v>
      </c>
      <c r="K201" s="124" t="s">
        <v>9</v>
      </c>
      <c r="L201" s="189">
        <v>2783252</v>
      </c>
      <c r="M201" s="164">
        <f t="shared" si="37"/>
        <v>2783252</v>
      </c>
      <c r="N201" s="144"/>
      <c r="O201" s="144"/>
      <c r="P201" s="144"/>
      <c r="Q201" s="186">
        <f t="shared" si="33"/>
        <v>2783252</v>
      </c>
      <c r="R201" s="25"/>
      <c r="S201" s="25"/>
      <c r="T201" s="25"/>
      <c r="U201" s="26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6"/>
      <c r="AM201" s="25"/>
      <c r="AN201" s="25"/>
      <c r="AO201" s="25"/>
    </row>
    <row r="202" spans="1:41" s="70" customFormat="1" ht="18" customHeight="1" x14ac:dyDescent="0.3">
      <c r="A202" s="474">
        <v>4</v>
      </c>
      <c r="B202" s="455">
        <v>71955000</v>
      </c>
      <c r="C202" s="86" t="s">
        <v>45</v>
      </c>
      <c r="D202" s="86" t="s">
        <v>45</v>
      </c>
      <c r="E202" s="8" t="s">
        <v>87</v>
      </c>
      <c r="F202" s="175">
        <v>8</v>
      </c>
      <c r="G202" s="2" t="s">
        <v>68</v>
      </c>
      <c r="H202" s="148">
        <v>1400.3</v>
      </c>
      <c r="I202" s="175">
        <v>76</v>
      </c>
      <c r="J202" s="448" t="s">
        <v>184</v>
      </c>
      <c r="K202" s="129" t="s">
        <v>5</v>
      </c>
      <c r="L202" s="189">
        <f>L203+L204+L205+L206+L207+L208</f>
        <v>1402106</v>
      </c>
      <c r="M202" s="189">
        <f>M203+M204+M205+M206+M207+M208</f>
        <v>1258926</v>
      </c>
      <c r="N202" s="144">
        <v>0</v>
      </c>
      <c r="O202" s="144">
        <f>O207</f>
        <v>136356</v>
      </c>
      <c r="P202" s="144">
        <f>P207</f>
        <v>6824</v>
      </c>
      <c r="Q202" s="186">
        <f t="shared" si="33"/>
        <v>1402106</v>
      </c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26"/>
      <c r="AM202" s="40"/>
      <c r="AN202" s="40"/>
      <c r="AO202" s="40"/>
    </row>
    <row r="203" spans="1:41" s="1" customFormat="1" ht="31.5" customHeight="1" x14ac:dyDescent="0.3">
      <c r="A203" s="475"/>
      <c r="B203" s="455">
        <v>71955000</v>
      </c>
      <c r="C203" s="86" t="s">
        <v>45</v>
      </c>
      <c r="D203" s="86"/>
      <c r="E203" s="8"/>
      <c r="F203" s="175"/>
      <c r="G203" s="2"/>
      <c r="H203" s="148"/>
      <c r="I203" s="175"/>
      <c r="J203" s="42" t="s">
        <v>198</v>
      </c>
      <c r="K203" s="125" t="s">
        <v>8</v>
      </c>
      <c r="L203" s="189">
        <v>431757</v>
      </c>
      <c r="M203" s="189">
        <v>431757</v>
      </c>
      <c r="N203" s="144"/>
      <c r="O203" s="144"/>
      <c r="P203" s="144"/>
      <c r="Q203" s="186">
        <f t="shared" si="33"/>
        <v>431757</v>
      </c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26"/>
      <c r="AM203" s="11"/>
      <c r="AN203" s="11"/>
      <c r="AO203" s="11"/>
    </row>
    <row r="204" spans="1:41" s="10" customFormat="1" ht="65.25" customHeight="1" x14ac:dyDescent="0.3">
      <c r="A204" s="475"/>
      <c r="B204" s="455">
        <v>71955000</v>
      </c>
      <c r="C204" s="86" t="s">
        <v>45</v>
      </c>
      <c r="D204" s="86"/>
      <c r="E204" s="8"/>
      <c r="F204" s="175"/>
      <c r="G204" s="2"/>
      <c r="H204" s="148"/>
      <c r="I204" s="175"/>
      <c r="J204" s="443" t="s">
        <v>295</v>
      </c>
      <c r="K204" s="85" t="s">
        <v>289</v>
      </c>
      <c r="L204" s="189">
        <v>133813</v>
      </c>
      <c r="M204" s="189">
        <v>133813</v>
      </c>
      <c r="N204" s="144"/>
      <c r="O204" s="144"/>
      <c r="P204" s="144"/>
      <c r="Q204" s="186">
        <f t="shared" si="33"/>
        <v>133813</v>
      </c>
      <c r="R204" s="28"/>
      <c r="S204" s="28"/>
      <c r="T204" s="28"/>
      <c r="U204" s="29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6"/>
      <c r="AM204" s="28"/>
      <c r="AN204" s="28"/>
      <c r="AO204" s="28"/>
    </row>
    <row r="205" spans="1:41" s="18" customFormat="1" ht="30.75" customHeight="1" x14ac:dyDescent="0.3">
      <c r="A205" s="475"/>
      <c r="B205" s="455">
        <v>71955000</v>
      </c>
      <c r="C205" s="86" t="s">
        <v>45</v>
      </c>
      <c r="D205" s="86"/>
      <c r="E205" s="8"/>
      <c r="F205" s="175"/>
      <c r="G205" s="2"/>
      <c r="H205" s="148"/>
      <c r="I205" s="175"/>
      <c r="J205" s="5" t="s">
        <v>187</v>
      </c>
      <c r="K205" s="124" t="s">
        <v>13</v>
      </c>
      <c r="L205" s="189">
        <v>479270</v>
      </c>
      <c r="M205" s="189">
        <v>479270</v>
      </c>
      <c r="N205" s="144"/>
      <c r="O205" s="144"/>
      <c r="P205" s="144"/>
      <c r="Q205" s="186">
        <f t="shared" si="33"/>
        <v>479270</v>
      </c>
      <c r="R205" s="25"/>
      <c r="S205" s="25"/>
      <c r="T205" s="25"/>
      <c r="U205" s="26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6"/>
      <c r="AM205" s="25"/>
      <c r="AN205" s="25"/>
      <c r="AO205" s="25"/>
    </row>
    <row r="206" spans="1:41" s="72" customFormat="1" ht="31.5" customHeight="1" x14ac:dyDescent="0.3">
      <c r="A206" s="475"/>
      <c r="B206" s="455">
        <v>71955000</v>
      </c>
      <c r="C206" s="86" t="s">
        <v>45</v>
      </c>
      <c r="D206" s="86"/>
      <c r="E206" s="8"/>
      <c r="F206" s="175"/>
      <c r="G206" s="2"/>
      <c r="H206" s="148"/>
      <c r="I206" s="175"/>
      <c r="J206" s="5" t="s">
        <v>192</v>
      </c>
      <c r="K206" s="125" t="s">
        <v>4</v>
      </c>
      <c r="L206" s="189">
        <v>206873</v>
      </c>
      <c r="M206" s="189">
        <v>206873</v>
      </c>
      <c r="N206" s="144"/>
      <c r="O206" s="144"/>
      <c r="P206" s="144"/>
      <c r="Q206" s="186">
        <f t="shared" si="33"/>
        <v>206873</v>
      </c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26"/>
      <c r="AM206" s="71"/>
      <c r="AN206" s="71"/>
      <c r="AO206" s="71"/>
    </row>
    <row r="207" spans="1:41" s="17" customFormat="1" ht="48" customHeight="1" x14ac:dyDescent="0.3">
      <c r="A207" s="475"/>
      <c r="B207" s="455">
        <v>71955000</v>
      </c>
      <c r="C207" s="86" t="s">
        <v>45</v>
      </c>
      <c r="D207" s="444"/>
      <c r="E207" s="448"/>
      <c r="F207" s="101"/>
      <c r="G207" s="454"/>
      <c r="H207" s="147"/>
      <c r="I207" s="174"/>
      <c r="J207" s="5" t="s">
        <v>185</v>
      </c>
      <c r="K207" s="85" t="s">
        <v>25</v>
      </c>
      <c r="L207" s="189">
        <v>143180</v>
      </c>
      <c r="M207" s="186"/>
      <c r="N207" s="194"/>
      <c r="O207" s="189">
        <v>136356</v>
      </c>
      <c r="P207" s="189">
        <v>6824</v>
      </c>
      <c r="Q207" s="186">
        <f t="shared" si="33"/>
        <v>143180</v>
      </c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26"/>
      <c r="AM207" s="30"/>
      <c r="AN207" s="30"/>
      <c r="AO207" s="30"/>
    </row>
    <row r="208" spans="1:41" s="17" customFormat="1" ht="19.5" customHeight="1" x14ac:dyDescent="0.3">
      <c r="A208" s="476"/>
      <c r="B208" s="455">
        <v>71955000</v>
      </c>
      <c r="C208" s="86" t="s">
        <v>45</v>
      </c>
      <c r="D208" s="5"/>
      <c r="E208" s="5"/>
      <c r="F208" s="176"/>
      <c r="G208" s="81"/>
      <c r="H208" s="145"/>
      <c r="I208" s="101"/>
      <c r="J208" s="5" t="s">
        <v>303</v>
      </c>
      <c r="K208" s="20" t="s">
        <v>298</v>
      </c>
      <c r="L208" s="164">
        <v>7213</v>
      </c>
      <c r="M208" s="186">
        <v>7213</v>
      </c>
      <c r="N208" s="186"/>
      <c r="O208" s="186"/>
      <c r="P208" s="186"/>
      <c r="Q208" s="186">
        <f t="shared" si="33"/>
        <v>7213</v>
      </c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26"/>
      <c r="AM208" s="30"/>
      <c r="AN208" s="30"/>
      <c r="AO208" s="30"/>
    </row>
    <row r="209" spans="1:41" s="17" customFormat="1" ht="18" customHeight="1" x14ac:dyDescent="0.3">
      <c r="A209" s="474">
        <v>5</v>
      </c>
      <c r="B209" s="455">
        <v>71955000</v>
      </c>
      <c r="C209" s="86" t="s">
        <v>45</v>
      </c>
      <c r="D209" s="86" t="s">
        <v>45</v>
      </c>
      <c r="E209" s="8" t="s">
        <v>84</v>
      </c>
      <c r="F209" s="175">
        <v>9</v>
      </c>
      <c r="G209" s="2" t="s">
        <v>68</v>
      </c>
      <c r="H209" s="148">
        <v>3290.4</v>
      </c>
      <c r="I209" s="175">
        <v>181</v>
      </c>
      <c r="J209" s="448" t="s">
        <v>184</v>
      </c>
      <c r="K209" s="129" t="s">
        <v>5</v>
      </c>
      <c r="L209" s="189">
        <f>L210</f>
        <v>23367</v>
      </c>
      <c r="M209" s="189">
        <v>23367</v>
      </c>
      <c r="N209" s="189">
        <f>N210</f>
        <v>0</v>
      </c>
      <c r="O209" s="189">
        <f>O210</f>
        <v>0</v>
      </c>
      <c r="P209" s="189">
        <f>P210</f>
        <v>0</v>
      </c>
      <c r="Q209" s="186">
        <f t="shared" si="33"/>
        <v>23367</v>
      </c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26"/>
      <c r="AM209" s="30"/>
      <c r="AN209" s="30"/>
      <c r="AO209" s="30"/>
    </row>
    <row r="210" spans="1:41" s="231" customFormat="1" ht="19.5" customHeight="1" x14ac:dyDescent="0.3">
      <c r="A210" s="476"/>
      <c r="B210" s="455">
        <v>71955000</v>
      </c>
      <c r="C210" s="86" t="s">
        <v>45</v>
      </c>
      <c r="D210" s="5"/>
      <c r="E210" s="5"/>
      <c r="F210" s="176"/>
      <c r="G210" s="81"/>
      <c r="H210" s="145"/>
      <c r="I210" s="101"/>
      <c r="J210" s="5" t="s">
        <v>303</v>
      </c>
      <c r="K210" s="20" t="s">
        <v>298</v>
      </c>
      <c r="L210" s="164">
        <v>23367</v>
      </c>
      <c r="M210" s="186"/>
      <c r="N210" s="186"/>
      <c r="O210" s="186"/>
      <c r="P210" s="186"/>
      <c r="Q210" s="186">
        <f t="shared" si="33"/>
        <v>0</v>
      </c>
      <c r="R210" s="230"/>
      <c r="S210" s="230"/>
      <c r="T210" s="230"/>
      <c r="U210" s="230"/>
      <c r="V210" s="230"/>
      <c r="W210" s="230"/>
      <c r="X210" s="230"/>
      <c r="Y210" s="230"/>
      <c r="Z210" s="230"/>
      <c r="AA210" s="230"/>
      <c r="AB210" s="230"/>
      <c r="AC210" s="230"/>
      <c r="AD210" s="230"/>
      <c r="AE210" s="230"/>
      <c r="AF210" s="230"/>
      <c r="AG210" s="230"/>
      <c r="AH210" s="230"/>
      <c r="AI210" s="230"/>
      <c r="AJ210" s="230"/>
      <c r="AK210" s="230"/>
      <c r="AL210" s="229"/>
      <c r="AM210" s="230"/>
      <c r="AN210" s="230"/>
      <c r="AO210" s="230"/>
    </row>
    <row r="211" spans="1:41" s="234" customFormat="1" ht="18" customHeight="1" x14ac:dyDescent="0.25">
      <c r="A211" s="474">
        <v>6</v>
      </c>
      <c r="B211" s="455">
        <v>71955000</v>
      </c>
      <c r="C211" s="86" t="s">
        <v>45</v>
      </c>
      <c r="D211" s="86" t="s">
        <v>45</v>
      </c>
      <c r="E211" s="8" t="s">
        <v>84</v>
      </c>
      <c r="F211" s="175">
        <v>13</v>
      </c>
      <c r="G211" s="2" t="s">
        <v>68</v>
      </c>
      <c r="H211" s="148">
        <v>3287.4</v>
      </c>
      <c r="I211" s="175">
        <v>166</v>
      </c>
      <c r="J211" s="448" t="s">
        <v>184</v>
      </c>
      <c r="K211" s="129" t="s">
        <v>5</v>
      </c>
      <c r="L211" s="189">
        <f>L212</f>
        <v>23388</v>
      </c>
      <c r="M211" s="144">
        <f>L211</f>
        <v>23388</v>
      </c>
      <c r="N211" s="144">
        <v>0</v>
      </c>
      <c r="O211" s="144">
        <v>0</v>
      </c>
      <c r="P211" s="144">
        <v>0</v>
      </c>
      <c r="Q211" s="186">
        <f t="shared" si="33"/>
        <v>23388</v>
      </c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2"/>
      <c r="AF211" s="232"/>
      <c r="AG211" s="232"/>
      <c r="AH211" s="232"/>
      <c r="AI211" s="232"/>
      <c r="AJ211" s="232"/>
      <c r="AK211" s="232"/>
      <c r="AL211" s="233"/>
      <c r="AM211" s="232"/>
      <c r="AN211" s="232"/>
      <c r="AO211" s="232"/>
    </row>
    <row r="212" spans="1:41" s="17" customFormat="1" ht="19.5" customHeight="1" x14ac:dyDescent="0.3">
      <c r="A212" s="476"/>
      <c r="B212" s="455">
        <v>71955000</v>
      </c>
      <c r="C212" s="86" t="s">
        <v>45</v>
      </c>
      <c r="D212" s="5"/>
      <c r="E212" s="5"/>
      <c r="F212" s="176"/>
      <c r="G212" s="81"/>
      <c r="H212" s="145"/>
      <c r="I212" s="101"/>
      <c r="J212" s="5" t="s">
        <v>303</v>
      </c>
      <c r="K212" s="20" t="s">
        <v>298</v>
      </c>
      <c r="L212" s="164">
        <v>23388</v>
      </c>
      <c r="M212" s="186"/>
      <c r="N212" s="186"/>
      <c r="O212" s="186"/>
      <c r="P212" s="186"/>
      <c r="Q212" s="186">
        <f t="shared" si="33"/>
        <v>0</v>
      </c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26"/>
      <c r="AM212" s="30"/>
      <c r="AN212" s="30"/>
      <c r="AO212" s="30"/>
    </row>
    <row r="213" spans="1:41" s="332" customFormat="1" ht="18" customHeight="1" x14ac:dyDescent="0.3">
      <c r="A213" s="493">
        <v>7</v>
      </c>
      <c r="B213" s="455">
        <v>71955000</v>
      </c>
      <c r="C213" s="86" t="s">
        <v>45</v>
      </c>
      <c r="D213" s="86" t="s">
        <v>45</v>
      </c>
      <c r="E213" s="8" t="s">
        <v>117</v>
      </c>
      <c r="F213" s="175">
        <v>8</v>
      </c>
      <c r="G213" s="2" t="s">
        <v>68</v>
      </c>
      <c r="H213" s="148">
        <v>982.6</v>
      </c>
      <c r="I213" s="175">
        <v>42</v>
      </c>
      <c r="J213" s="448" t="s">
        <v>184</v>
      </c>
      <c r="K213" s="129" t="s">
        <v>5</v>
      </c>
      <c r="L213" s="189">
        <f>L214+L215+L216+L217+L218+L219+L220</f>
        <v>3134477</v>
      </c>
      <c r="M213" s="144">
        <f>L213</f>
        <v>3134477</v>
      </c>
      <c r="N213" s="144">
        <v>0</v>
      </c>
      <c r="O213" s="144">
        <v>0</v>
      </c>
      <c r="P213" s="144">
        <v>0</v>
      </c>
      <c r="Q213" s="186">
        <f t="shared" si="33"/>
        <v>3134477</v>
      </c>
      <c r="R213" s="331"/>
      <c r="S213" s="331"/>
      <c r="T213" s="331"/>
      <c r="U213" s="331"/>
      <c r="V213" s="331"/>
      <c r="W213" s="331"/>
      <c r="X213" s="331"/>
      <c r="Y213" s="331"/>
      <c r="Z213" s="331"/>
      <c r="AA213" s="331"/>
      <c r="AB213" s="331"/>
      <c r="AC213" s="331"/>
      <c r="AD213" s="331"/>
      <c r="AE213" s="331"/>
      <c r="AF213" s="331"/>
      <c r="AG213" s="331"/>
      <c r="AH213" s="331"/>
      <c r="AI213" s="331"/>
      <c r="AJ213" s="331"/>
      <c r="AK213" s="331"/>
      <c r="AL213" s="292"/>
      <c r="AM213" s="331"/>
      <c r="AN213" s="331"/>
      <c r="AO213" s="331"/>
    </row>
    <row r="214" spans="1:41" s="332" customFormat="1" ht="18" customHeight="1" x14ac:dyDescent="0.3">
      <c r="A214" s="493"/>
      <c r="B214" s="455">
        <v>71955000</v>
      </c>
      <c r="C214" s="86" t="s">
        <v>45</v>
      </c>
      <c r="D214" s="86"/>
      <c r="E214" s="8"/>
      <c r="F214" s="175"/>
      <c r="G214" s="2"/>
      <c r="H214" s="148"/>
      <c r="I214" s="175"/>
      <c r="J214" s="5" t="s">
        <v>186</v>
      </c>
      <c r="K214" s="126">
        <v>10</v>
      </c>
      <c r="L214" s="189">
        <v>1078583</v>
      </c>
      <c r="M214" s="144">
        <f>L214</f>
        <v>1078583</v>
      </c>
      <c r="N214" s="144"/>
      <c r="O214" s="144"/>
      <c r="P214" s="144"/>
      <c r="Q214" s="186">
        <f t="shared" si="33"/>
        <v>1078583</v>
      </c>
      <c r="R214" s="331"/>
      <c r="S214" s="331"/>
      <c r="T214" s="331"/>
      <c r="U214" s="331"/>
      <c r="V214" s="331"/>
      <c r="W214" s="331"/>
      <c r="X214" s="331"/>
      <c r="Y214" s="331"/>
      <c r="Z214" s="331"/>
      <c r="AA214" s="331"/>
      <c r="AB214" s="331"/>
      <c r="AC214" s="331"/>
      <c r="AD214" s="331"/>
      <c r="AE214" s="331"/>
      <c r="AF214" s="331"/>
      <c r="AG214" s="331"/>
      <c r="AH214" s="331"/>
      <c r="AI214" s="331"/>
      <c r="AJ214" s="331"/>
      <c r="AK214" s="331"/>
      <c r="AL214" s="292"/>
      <c r="AM214" s="331"/>
      <c r="AN214" s="331"/>
      <c r="AO214" s="331"/>
    </row>
    <row r="215" spans="1:41" s="332" customFormat="1" ht="31.5" customHeight="1" x14ac:dyDescent="0.3">
      <c r="A215" s="493"/>
      <c r="B215" s="455">
        <v>71955000</v>
      </c>
      <c r="C215" s="86" t="s">
        <v>45</v>
      </c>
      <c r="D215" s="86"/>
      <c r="E215" s="8"/>
      <c r="F215" s="175"/>
      <c r="G215" s="2"/>
      <c r="H215" s="148"/>
      <c r="I215" s="175"/>
      <c r="J215" s="42" t="s">
        <v>198</v>
      </c>
      <c r="K215" s="125" t="s">
        <v>8</v>
      </c>
      <c r="L215" s="189">
        <v>1018635</v>
      </c>
      <c r="M215" s="144">
        <f t="shared" ref="M215:M220" si="38">L215</f>
        <v>1018635</v>
      </c>
      <c r="N215" s="144"/>
      <c r="O215" s="144"/>
      <c r="P215" s="144"/>
      <c r="Q215" s="186">
        <f t="shared" si="33"/>
        <v>1018635</v>
      </c>
      <c r="R215" s="331"/>
      <c r="S215" s="331"/>
      <c r="T215" s="331"/>
      <c r="U215" s="331"/>
      <c r="V215" s="331"/>
      <c r="W215" s="331"/>
      <c r="X215" s="331"/>
      <c r="Y215" s="331"/>
      <c r="Z215" s="331"/>
      <c r="AA215" s="331"/>
      <c r="AB215" s="331"/>
      <c r="AC215" s="331"/>
      <c r="AD215" s="331"/>
      <c r="AE215" s="331"/>
      <c r="AF215" s="331"/>
      <c r="AG215" s="331"/>
      <c r="AH215" s="331"/>
      <c r="AI215" s="331"/>
      <c r="AJ215" s="331"/>
      <c r="AK215" s="331"/>
      <c r="AL215" s="292"/>
      <c r="AM215" s="331"/>
      <c r="AN215" s="331"/>
      <c r="AO215" s="331"/>
    </row>
    <row r="216" spans="1:41" s="289" customFormat="1" ht="65.25" customHeight="1" x14ac:dyDescent="0.3">
      <c r="A216" s="493"/>
      <c r="B216" s="455">
        <v>71955000</v>
      </c>
      <c r="C216" s="86" t="s">
        <v>45</v>
      </c>
      <c r="D216" s="86"/>
      <c r="E216" s="8"/>
      <c r="F216" s="175"/>
      <c r="G216" s="2"/>
      <c r="H216" s="148"/>
      <c r="I216" s="175"/>
      <c r="J216" s="443" t="s">
        <v>295</v>
      </c>
      <c r="K216" s="85" t="s">
        <v>289</v>
      </c>
      <c r="L216" s="189">
        <v>138182</v>
      </c>
      <c r="M216" s="144">
        <f t="shared" si="38"/>
        <v>138182</v>
      </c>
      <c r="N216" s="144"/>
      <c r="O216" s="144"/>
      <c r="P216" s="144"/>
      <c r="Q216" s="186">
        <f t="shared" si="33"/>
        <v>138182</v>
      </c>
      <c r="R216" s="285"/>
      <c r="S216" s="285"/>
      <c r="T216" s="285"/>
      <c r="U216" s="285"/>
      <c r="V216" s="285"/>
      <c r="W216" s="285"/>
      <c r="X216" s="285"/>
      <c r="Y216" s="285"/>
      <c r="Z216" s="285"/>
      <c r="AA216" s="285"/>
      <c r="AB216" s="285"/>
      <c r="AC216" s="285"/>
      <c r="AD216" s="285"/>
      <c r="AE216" s="285"/>
      <c r="AF216" s="285"/>
      <c r="AG216" s="285"/>
      <c r="AH216" s="285"/>
      <c r="AI216" s="285"/>
      <c r="AJ216" s="285"/>
      <c r="AK216" s="285"/>
      <c r="AL216" s="292"/>
      <c r="AM216" s="285"/>
      <c r="AN216" s="285"/>
      <c r="AO216" s="285"/>
    </row>
    <row r="217" spans="1:41" s="293" customFormat="1" ht="30.75" customHeight="1" x14ac:dyDescent="0.3">
      <c r="A217" s="493"/>
      <c r="B217" s="455">
        <v>71955000</v>
      </c>
      <c r="C217" s="86" t="s">
        <v>45</v>
      </c>
      <c r="D217" s="86"/>
      <c r="E217" s="8"/>
      <c r="F217" s="175"/>
      <c r="G217" s="2"/>
      <c r="H217" s="148"/>
      <c r="I217" s="175"/>
      <c r="J217" s="5" t="s">
        <v>187</v>
      </c>
      <c r="K217" s="124" t="s">
        <v>13</v>
      </c>
      <c r="L217" s="189">
        <v>594272</v>
      </c>
      <c r="M217" s="144">
        <f t="shared" si="38"/>
        <v>594272</v>
      </c>
      <c r="N217" s="144"/>
      <c r="O217" s="144"/>
      <c r="P217" s="144"/>
      <c r="Q217" s="186">
        <f t="shared" si="33"/>
        <v>594272</v>
      </c>
      <c r="R217" s="290"/>
      <c r="S217" s="290"/>
      <c r="T217" s="290"/>
      <c r="U217" s="290"/>
      <c r="V217" s="290"/>
      <c r="W217" s="290"/>
      <c r="X217" s="290"/>
      <c r="Y217" s="290"/>
      <c r="Z217" s="290"/>
      <c r="AA217" s="290"/>
      <c r="AB217" s="290"/>
      <c r="AC217" s="290"/>
      <c r="AD217" s="290"/>
      <c r="AE217" s="290"/>
      <c r="AF217" s="290"/>
      <c r="AG217" s="290"/>
      <c r="AH217" s="290"/>
      <c r="AI217" s="290"/>
      <c r="AJ217" s="290"/>
      <c r="AK217" s="290"/>
      <c r="AL217" s="292"/>
      <c r="AM217" s="290"/>
      <c r="AN217" s="290"/>
      <c r="AO217" s="290"/>
    </row>
    <row r="218" spans="1:41" s="332" customFormat="1" ht="34.5" customHeight="1" x14ac:dyDescent="0.3">
      <c r="A218" s="493"/>
      <c r="B218" s="455">
        <v>71955000</v>
      </c>
      <c r="C218" s="86" t="s">
        <v>45</v>
      </c>
      <c r="D218" s="86"/>
      <c r="E218" s="8"/>
      <c r="F218" s="175"/>
      <c r="G218" s="2"/>
      <c r="H218" s="148"/>
      <c r="I218" s="175"/>
      <c r="J218" s="443" t="s">
        <v>294</v>
      </c>
      <c r="K218" s="85" t="s">
        <v>293</v>
      </c>
      <c r="L218" s="189">
        <v>129955</v>
      </c>
      <c r="M218" s="144">
        <f t="shared" si="38"/>
        <v>129955</v>
      </c>
      <c r="N218" s="144"/>
      <c r="O218" s="144"/>
      <c r="P218" s="144"/>
      <c r="Q218" s="186">
        <f t="shared" si="33"/>
        <v>129955</v>
      </c>
      <c r="R218" s="331"/>
      <c r="S218" s="331"/>
      <c r="T218" s="331"/>
      <c r="U218" s="331"/>
      <c r="V218" s="331"/>
      <c r="W218" s="331"/>
      <c r="X218" s="331"/>
      <c r="Y218" s="331"/>
      <c r="Z218" s="331"/>
      <c r="AA218" s="331"/>
      <c r="AB218" s="331"/>
      <c r="AC218" s="331"/>
      <c r="AD218" s="331"/>
      <c r="AE218" s="331"/>
      <c r="AF218" s="331"/>
      <c r="AG218" s="331"/>
      <c r="AH218" s="331"/>
      <c r="AI218" s="331"/>
      <c r="AJ218" s="331"/>
      <c r="AK218" s="331"/>
      <c r="AL218" s="292"/>
      <c r="AM218" s="331"/>
      <c r="AN218" s="331"/>
      <c r="AO218" s="331"/>
    </row>
    <row r="219" spans="1:41" s="332" customFormat="1" ht="34.5" customHeight="1" x14ac:dyDescent="0.3">
      <c r="A219" s="493"/>
      <c r="B219" s="455">
        <v>71955000</v>
      </c>
      <c r="C219" s="86" t="s">
        <v>45</v>
      </c>
      <c r="D219" s="86"/>
      <c r="E219" s="8"/>
      <c r="F219" s="175"/>
      <c r="G219" s="2"/>
      <c r="H219" s="148"/>
      <c r="I219" s="175"/>
      <c r="J219" s="443" t="s">
        <v>296</v>
      </c>
      <c r="K219" s="85" t="s">
        <v>290</v>
      </c>
      <c r="L219" s="189">
        <v>64354</v>
      </c>
      <c r="M219" s="144">
        <f t="shared" si="38"/>
        <v>64354</v>
      </c>
      <c r="N219" s="144"/>
      <c r="O219" s="144"/>
      <c r="P219" s="144"/>
      <c r="Q219" s="186">
        <f t="shared" si="33"/>
        <v>64354</v>
      </c>
      <c r="R219" s="331"/>
      <c r="S219" s="331"/>
      <c r="T219" s="331"/>
      <c r="U219" s="331"/>
      <c r="V219" s="331"/>
      <c r="W219" s="331"/>
      <c r="X219" s="331"/>
      <c r="Y219" s="331"/>
      <c r="Z219" s="331"/>
      <c r="AA219" s="331"/>
      <c r="AB219" s="331"/>
      <c r="AC219" s="331"/>
      <c r="AD219" s="331"/>
      <c r="AE219" s="331"/>
      <c r="AF219" s="331"/>
      <c r="AG219" s="331"/>
      <c r="AH219" s="331"/>
      <c r="AI219" s="331"/>
      <c r="AJ219" s="331"/>
      <c r="AK219" s="331"/>
      <c r="AL219" s="292"/>
      <c r="AM219" s="331"/>
      <c r="AN219" s="331"/>
      <c r="AO219" s="331"/>
    </row>
    <row r="220" spans="1:41" s="332" customFormat="1" ht="31.5" customHeight="1" x14ac:dyDescent="0.3">
      <c r="A220" s="493"/>
      <c r="B220" s="455">
        <v>71955000</v>
      </c>
      <c r="C220" s="86" t="s">
        <v>45</v>
      </c>
      <c r="D220" s="86"/>
      <c r="E220" s="8"/>
      <c r="F220" s="175"/>
      <c r="G220" s="2"/>
      <c r="H220" s="148"/>
      <c r="I220" s="175"/>
      <c r="J220" s="5" t="s">
        <v>192</v>
      </c>
      <c r="K220" s="125" t="s">
        <v>4</v>
      </c>
      <c r="L220" s="189">
        <v>110496</v>
      </c>
      <c r="M220" s="144">
        <f t="shared" si="38"/>
        <v>110496</v>
      </c>
      <c r="N220" s="144"/>
      <c r="O220" s="144"/>
      <c r="P220" s="144"/>
      <c r="Q220" s="186">
        <f t="shared" si="33"/>
        <v>110496</v>
      </c>
      <c r="R220" s="331"/>
      <c r="S220" s="331"/>
      <c r="T220" s="331"/>
      <c r="U220" s="331"/>
      <c r="V220" s="331"/>
      <c r="W220" s="331"/>
      <c r="X220" s="331"/>
      <c r="Y220" s="331"/>
      <c r="Z220" s="331"/>
      <c r="AA220" s="331"/>
      <c r="AB220" s="331"/>
      <c r="AC220" s="331"/>
      <c r="AD220" s="331"/>
      <c r="AE220" s="331"/>
      <c r="AF220" s="331"/>
      <c r="AG220" s="331"/>
      <c r="AH220" s="331"/>
      <c r="AI220" s="331"/>
      <c r="AJ220" s="331"/>
      <c r="AK220" s="331"/>
      <c r="AL220" s="292"/>
      <c r="AM220" s="331"/>
      <c r="AN220" s="331"/>
      <c r="AO220" s="331"/>
    </row>
    <row r="221" spans="1:41" s="236" customFormat="1" ht="18" customHeight="1" x14ac:dyDescent="0.3">
      <c r="A221" s="493">
        <v>8</v>
      </c>
      <c r="B221" s="455">
        <v>71955000</v>
      </c>
      <c r="C221" s="86" t="s">
        <v>45</v>
      </c>
      <c r="D221" s="86" t="s">
        <v>45</v>
      </c>
      <c r="E221" s="8" t="s">
        <v>46</v>
      </c>
      <c r="F221" s="175">
        <v>53</v>
      </c>
      <c r="G221" s="2" t="s">
        <v>68</v>
      </c>
      <c r="H221" s="148">
        <v>3347.4</v>
      </c>
      <c r="I221" s="175">
        <v>225</v>
      </c>
      <c r="J221" s="448" t="s">
        <v>184</v>
      </c>
      <c r="K221" s="85" t="s">
        <v>5</v>
      </c>
      <c r="L221" s="189">
        <f>L222+L223+L224+L225</f>
        <v>3385565</v>
      </c>
      <c r="M221" s="144">
        <f>L221</f>
        <v>3385565</v>
      </c>
      <c r="N221" s="151">
        <v>0</v>
      </c>
      <c r="O221" s="151">
        <v>0</v>
      </c>
      <c r="P221" s="151">
        <v>0</v>
      </c>
      <c r="Q221" s="186">
        <f t="shared" si="33"/>
        <v>3385565</v>
      </c>
      <c r="R221" s="235"/>
      <c r="S221" s="235"/>
      <c r="T221" s="235"/>
      <c r="U221" s="235"/>
      <c r="V221" s="235"/>
      <c r="W221" s="235"/>
      <c r="X221" s="235"/>
      <c r="Y221" s="235"/>
      <c r="Z221" s="235"/>
      <c r="AA221" s="235"/>
      <c r="AB221" s="235"/>
      <c r="AC221" s="235"/>
      <c r="AD221" s="235"/>
      <c r="AE221" s="235"/>
      <c r="AF221" s="235"/>
      <c r="AG221" s="235"/>
      <c r="AH221" s="235"/>
      <c r="AI221" s="235"/>
      <c r="AJ221" s="235"/>
      <c r="AK221" s="235"/>
      <c r="AL221" s="229"/>
      <c r="AM221" s="235"/>
      <c r="AN221" s="235"/>
      <c r="AO221" s="235"/>
    </row>
    <row r="222" spans="1:41" s="236" customFormat="1" ht="31.5" customHeight="1" x14ac:dyDescent="0.3">
      <c r="A222" s="493"/>
      <c r="B222" s="455">
        <v>71955000</v>
      </c>
      <c r="C222" s="86" t="s">
        <v>45</v>
      </c>
      <c r="D222" s="86"/>
      <c r="E222" s="8"/>
      <c r="F222" s="175"/>
      <c r="G222" s="2"/>
      <c r="H222" s="148"/>
      <c r="I222" s="175"/>
      <c r="J222" s="42" t="s">
        <v>198</v>
      </c>
      <c r="K222" s="125" t="s">
        <v>8</v>
      </c>
      <c r="L222" s="189">
        <v>2180195</v>
      </c>
      <c r="M222" s="144">
        <f t="shared" ref="M222:M225" si="39">L222</f>
        <v>2180195</v>
      </c>
      <c r="N222" s="144"/>
      <c r="O222" s="144"/>
      <c r="P222" s="144"/>
      <c r="Q222" s="186">
        <f t="shared" si="33"/>
        <v>2180195</v>
      </c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5"/>
      <c r="AF222" s="235"/>
      <c r="AG222" s="235"/>
      <c r="AH222" s="235"/>
      <c r="AI222" s="235"/>
      <c r="AJ222" s="235"/>
      <c r="AK222" s="235"/>
      <c r="AL222" s="229"/>
      <c r="AM222" s="235"/>
      <c r="AN222" s="235"/>
      <c r="AO222" s="235"/>
    </row>
    <row r="223" spans="1:41" s="250" customFormat="1" ht="65.25" customHeight="1" x14ac:dyDescent="0.3">
      <c r="A223" s="493"/>
      <c r="B223" s="455">
        <v>71955000</v>
      </c>
      <c r="C223" s="86" t="s">
        <v>45</v>
      </c>
      <c r="D223" s="86"/>
      <c r="E223" s="8"/>
      <c r="F223" s="175"/>
      <c r="G223" s="2"/>
      <c r="H223" s="148"/>
      <c r="I223" s="175"/>
      <c r="J223" s="443" t="s">
        <v>295</v>
      </c>
      <c r="K223" s="85" t="s">
        <v>289</v>
      </c>
      <c r="L223" s="189">
        <v>239786</v>
      </c>
      <c r="M223" s="144">
        <f t="shared" si="39"/>
        <v>239786</v>
      </c>
      <c r="N223" s="144"/>
      <c r="O223" s="144"/>
      <c r="P223" s="144"/>
      <c r="Q223" s="186">
        <f t="shared" si="33"/>
        <v>239786</v>
      </c>
      <c r="R223" s="248"/>
      <c r="S223" s="248"/>
      <c r="T223" s="248"/>
      <c r="U223" s="248"/>
      <c r="V223" s="248"/>
      <c r="W223" s="248"/>
      <c r="X223" s="248"/>
      <c r="Y223" s="248"/>
      <c r="Z223" s="248"/>
      <c r="AA223" s="248"/>
      <c r="AB223" s="248"/>
      <c r="AC223" s="248"/>
      <c r="AD223" s="248"/>
      <c r="AE223" s="248"/>
      <c r="AF223" s="248"/>
      <c r="AG223" s="248"/>
      <c r="AH223" s="248"/>
      <c r="AI223" s="248"/>
      <c r="AJ223" s="248"/>
      <c r="AK223" s="248"/>
      <c r="AL223" s="249"/>
      <c r="AM223" s="248"/>
      <c r="AN223" s="248"/>
      <c r="AO223" s="248"/>
    </row>
    <row r="224" spans="1:41" s="17" customFormat="1" ht="30.75" customHeight="1" x14ac:dyDescent="0.3">
      <c r="A224" s="493"/>
      <c r="B224" s="455">
        <v>71955000</v>
      </c>
      <c r="C224" s="86" t="s">
        <v>45</v>
      </c>
      <c r="D224" s="86"/>
      <c r="E224" s="8"/>
      <c r="F224" s="175"/>
      <c r="G224" s="2"/>
      <c r="H224" s="148"/>
      <c r="I224" s="175"/>
      <c r="J224" s="5" t="s">
        <v>187</v>
      </c>
      <c r="K224" s="124" t="s">
        <v>13</v>
      </c>
      <c r="L224" s="189">
        <v>616777</v>
      </c>
      <c r="M224" s="144">
        <f t="shared" si="39"/>
        <v>616777</v>
      </c>
      <c r="N224" s="144"/>
      <c r="O224" s="144"/>
      <c r="P224" s="144"/>
      <c r="Q224" s="186">
        <f t="shared" si="33"/>
        <v>616777</v>
      </c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26"/>
      <c r="AM224" s="30"/>
      <c r="AN224" s="30"/>
      <c r="AO224" s="30"/>
    </row>
    <row r="225" spans="1:41" s="236" customFormat="1" ht="31.5" customHeight="1" x14ac:dyDescent="0.3">
      <c r="A225" s="493"/>
      <c r="B225" s="455">
        <v>71955000</v>
      </c>
      <c r="C225" s="86" t="s">
        <v>45</v>
      </c>
      <c r="D225" s="86"/>
      <c r="E225" s="8"/>
      <c r="F225" s="175"/>
      <c r="G225" s="2"/>
      <c r="H225" s="148"/>
      <c r="I225" s="175"/>
      <c r="J225" s="5" t="s">
        <v>192</v>
      </c>
      <c r="K225" s="125" t="s">
        <v>4</v>
      </c>
      <c r="L225" s="189">
        <v>348807</v>
      </c>
      <c r="M225" s="144">
        <f t="shared" si="39"/>
        <v>348807</v>
      </c>
      <c r="N225" s="144"/>
      <c r="O225" s="144"/>
      <c r="P225" s="144"/>
      <c r="Q225" s="186">
        <f t="shared" si="33"/>
        <v>348807</v>
      </c>
      <c r="R225" s="235"/>
      <c r="S225" s="235"/>
      <c r="T225" s="235"/>
      <c r="U225" s="235"/>
      <c r="V225" s="235"/>
      <c r="W225" s="235"/>
      <c r="X225" s="235"/>
      <c r="Y225" s="235"/>
      <c r="Z225" s="235"/>
      <c r="AA225" s="235"/>
      <c r="AB225" s="235"/>
      <c r="AC225" s="235"/>
      <c r="AD225" s="235"/>
      <c r="AE225" s="235"/>
      <c r="AF225" s="235"/>
      <c r="AG225" s="235"/>
      <c r="AH225" s="235"/>
      <c r="AI225" s="235"/>
      <c r="AJ225" s="235"/>
      <c r="AK225" s="235"/>
      <c r="AL225" s="229"/>
      <c r="AM225" s="235"/>
      <c r="AN225" s="235"/>
      <c r="AO225" s="235"/>
    </row>
    <row r="226" spans="1:41" s="238" customFormat="1" ht="18" customHeight="1" x14ac:dyDescent="0.3">
      <c r="A226" s="474">
        <v>9</v>
      </c>
      <c r="B226" s="455">
        <v>71955000</v>
      </c>
      <c r="C226" s="86" t="s">
        <v>45</v>
      </c>
      <c r="D226" s="86" t="s">
        <v>45</v>
      </c>
      <c r="E226" s="8" t="s">
        <v>47</v>
      </c>
      <c r="F226" s="175">
        <v>12</v>
      </c>
      <c r="G226" s="2" t="s">
        <v>68</v>
      </c>
      <c r="H226" s="148">
        <v>985.1</v>
      </c>
      <c r="I226" s="175">
        <v>58</v>
      </c>
      <c r="J226" s="448" t="s">
        <v>184</v>
      </c>
      <c r="K226" s="85" t="s">
        <v>5</v>
      </c>
      <c r="L226" s="189">
        <f>L227+L228+L229+L230</f>
        <v>6882663</v>
      </c>
      <c r="M226" s="144">
        <f>L226</f>
        <v>6882663</v>
      </c>
      <c r="N226" s="144">
        <v>0</v>
      </c>
      <c r="O226" s="144">
        <v>0</v>
      </c>
      <c r="P226" s="144">
        <v>0</v>
      </c>
      <c r="Q226" s="186">
        <f t="shared" si="33"/>
        <v>6882663</v>
      </c>
      <c r="R226" s="237"/>
      <c r="S226" s="237"/>
      <c r="T226" s="237"/>
      <c r="U226" s="233"/>
      <c r="V226" s="237"/>
      <c r="W226" s="237"/>
      <c r="X226" s="237"/>
      <c r="Y226" s="237"/>
      <c r="Z226" s="237"/>
      <c r="AA226" s="237"/>
      <c r="AB226" s="237"/>
      <c r="AC226" s="237"/>
      <c r="AD226" s="237"/>
      <c r="AE226" s="237"/>
      <c r="AF226" s="237"/>
      <c r="AG226" s="237"/>
      <c r="AH226" s="237"/>
      <c r="AI226" s="237"/>
      <c r="AJ226" s="237"/>
      <c r="AK226" s="237"/>
      <c r="AL226" s="229"/>
      <c r="AM226" s="237"/>
      <c r="AN226" s="237"/>
      <c r="AO226" s="237"/>
    </row>
    <row r="227" spans="1:41" s="240" customFormat="1" ht="18" customHeight="1" x14ac:dyDescent="0.3">
      <c r="A227" s="475"/>
      <c r="B227" s="455">
        <v>71955000</v>
      </c>
      <c r="C227" s="86" t="s">
        <v>45</v>
      </c>
      <c r="D227" s="86"/>
      <c r="E227" s="8"/>
      <c r="F227" s="175"/>
      <c r="G227" s="2"/>
      <c r="H227" s="148"/>
      <c r="I227" s="175"/>
      <c r="J227" s="5" t="s">
        <v>186</v>
      </c>
      <c r="K227" s="126">
        <v>10</v>
      </c>
      <c r="L227" s="189">
        <v>1232826</v>
      </c>
      <c r="M227" s="144">
        <f t="shared" ref="M227:M230" si="40">L227</f>
        <v>1232826</v>
      </c>
      <c r="N227" s="144"/>
      <c r="O227" s="144"/>
      <c r="P227" s="144"/>
      <c r="Q227" s="186">
        <f t="shared" si="33"/>
        <v>1232826</v>
      </c>
      <c r="R227" s="239"/>
      <c r="S227" s="239"/>
      <c r="T227" s="239"/>
      <c r="U227" s="229"/>
      <c r="V227" s="239"/>
      <c r="W227" s="239"/>
      <c r="X227" s="239"/>
      <c r="Y227" s="239"/>
      <c r="Z227" s="239"/>
      <c r="AA227" s="239"/>
      <c r="AB227" s="239"/>
      <c r="AC227" s="239"/>
      <c r="AD227" s="239"/>
      <c r="AE227" s="239"/>
      <c r="AF227" s="239"/>
      <c r="AG227" s="239"/>
      <c r="AH227" s="239"/>
      <c r="AI227" s="239"/>
      <c r="AJ227" s="239"/>
      <c r="AK227" s="239"/>
      <c r="AL227" s="229"/>
      <c r="AM227" s="239"/>
      <c r="AN227" s="239"/>
      <c r="AO227" s="239"/>
    </row>
    <row r="228" spans="1:41" s="236" customFormat="1" ht="18" customHeight="1" x14ac:dyDescent="0.3">
      <c r="A228" s="475"/>
      <c r="B228" s="455">
        <v>71955000</v>
      </c>
      <c r="C228" s="86" t="s">
        <v>45</v>
      </c>
      <c r="D228" s="86"/>
      <c r="E228" s="8"/>
      <c r="F228" s="175"/>
      <c r="G228" s="2"/>
      <c r="H228" s="148"/>
      <c r="I228" s="175"/>
      <c r="J228" s="5" t="s">
        <v>191</v>
      </c>
      <c r="K228" s="124" t="s">
        <v>9</v>
      </c>
      <c r="L228" s="189">
        <v>5142779</v>
      </c>
      <c r="M228" s="144">
        <f t="shared" si="40"/>
        <v>5142779</v>
      </c>
      <c r="N228" s="144"/>
      <c r="O228" s="144"/>
      <c r="P228" s="144"/>
      <c r="Q228" s="186">
        <f t="shared" si="33"/>
        <v>5142779</v>
      </c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5"/>
      <c r="AF228" s="235"/>
      <c r="AG228" s="235"/>
      <c r="AH228" s="235"/>
      <c r="AI228" s="235"/>
      <c r="AJ228" s="235"/>
      <c r="AK228" s="235"/>
      <c r="AL228" s="229"/>
      <c r="AM228" s="235"/>
      <c r="AN228" s="235"/>
      <c r="AO228" s="235"/>
    </row>
    <row r="229" spans="1:41" s="250" customFormat="1" ht="30.75" customHeight="1" x14ac:dyDescent="0.3">
      <c r="A229" s="475"/>
      <c r="B229" s="455">
        <v>71955000</v>
      </c>
      <c r="C229" s="86" t="s">
        <v>45</v>
      </c>
      <c r="D229" s="86"/>
      <c r="E229" s="8"/>
      <c r="F229" s="175"/>
      <c r="G229" s="2"/>
      <c r="H229" s="148"/>
      <c r="I229" s="175"/>
      <c r="J229" s="5" t="s">
        <v>187</v>
      </c>
      <c r="K229" s="124" t="s">
        <v>13</v>
      </c>
      <c r="L229" s="189">
        <v>357081</v>
      </c>
      <c r="M229" s="144">
        <f t="shared" si="40"/>
        <v>357081</v>
      </c>
      <c r="N229" s="144"/>
      <c r="O229" s="144"/>
      <c r="P229" s="144"/>
      <c r="Q229" s="186">
        <f t="shared" si="33"/>
        <v>357081</v>
      </c>
      <c r="R229" s="248"/>
      <c r="S229" s="248"/>
      <c r="T229" s="248"/>
      <c r="U229" s="248"/>
      <c r="V229" s="248"/>
      <c r="W229" s="248"/>
      <c r="X229" s="248"/>
      <c r="Y229" s="248"/>
      <c r="Z229" s="248"/>
      <c r="AA229" s="248"/>
      <c r="AB229" s="248"/>
      <c r="AC229" s="248"/>
      <c r="AD229" s="248"/>
      <c r="AE229" s="248"/>
      <c r="AF229" s="248"/>
      <c r="AG229" s="248"/>
      <c r="AH229" s="248"/>
      <c r="AI229" s="248"/>
      <c r="AJ229" s="248"/>
      <c r="AK229" s="248"/>
      <c r="AL229" s="249"/>
      <c r="AM229" s="248"/>
      <c r="AN229" s="248"/>
      <c r="AO229" s="248"/>
    </row>
    <row r="230" spans="1:41" s="17" customFormat="1" ht="31.5" customHeight="1" x14ac:dyDescent="0.3">
      <c r="A230" s="476"/>
      <c r="B230" s="455">
        <v>71955000</v>
      </c>
      <c r="C230" s="86" t="s">
        <v>45</v>
      </c>
      <c r="D230" s="86"/>
      <c r="E230" s="8"/>
      <c r="F230" s="175"/>
      <c r="G230" s="2"/>
      <c r="H230" s="148"/>
      <c r="I230" s="175"/>
      <c r="J230" s="5" t="s">
        <v>192</v>
      </c>
      <c r="K230" s="125" t="s">
        <v>4</v>
      </c>
      <c r="L230" s="189">
        <v>149977</v>
      </c>
      <c r="M230" s="144">
        <f t="shared" si="40"/>
        <v>149977</v>
      </c>
      <c r="N230" s="144"/>
      <c r="O230" s="144"/>
      <c r="P230" s="144"/>
      <c r="Q230" s="186">
        <f t="shared" si="33"/>
        <v>149977</v>
      </c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26"/>
      <c r="AM230" s="30"/>
      <c r="AN230" s="30"/>
      <c r="AO230" s="30"/>
    </row>
    <row r="231" spans="1:41" s="17" customFormat="1" ht="18" customHeight="1" x14ac:dyDescent="0.3">
      <c r="A231" s="493">
        <v>10</v>
      </c>
      <c r="B231" s="455">
        <v>71955000</v>
      </c>
      <c r="C231" s="86" t="s">
        <v>45</v>
      </c>
      <c r="D231" s="86" t="s">
        <v>45</v>
      </c>
      <c r="E231" s="8" t="s">
        <v>87</v>
      </c>
      <c r="F231" s="175">
        <v>20</v>
      </c>
      <c r="G231" s="2" t="s">
        <v>68</v>
      </c>
      <c r="H231" s="148">
        <v>4112.8</v>
      </c>
      <c r="I231" s="175">
        <v>228</v>
      </c>
      <c r="J231" s="448" t="s">
        <v>184</v>
      </c>
      <c r="K231" s="85" t="s">
        <v>5</v>
      </c>
      <c r="L231" s="189">
        <f>L232+L233+L234+L235+L236</f>
        <v>9562513</v>
      </c>
      <c r="M231" s="144">
        <f>L231</f>
        <v>9562513</v>
      </c>
      <c r="N231" s="144">
        <v>0</v>
      </c>
      <c r="O231" s="144">
        <v>0</v>
      </c>
      <c r="P231" s="144">
        <v>0</v>
      </c>
      <c r="Q231" s="186">
        <f t="shared" ref="Q231:Q294" si="41">M231+N231+O231+P231</f>
        <v>9562513</v>
      </c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26"/>
      <c r="AM231" s="30"/>
      <c r="AN231" s="30"/>
      <c r="AO231" s="30"/>
    </row>
    <row r="232" spans="1:41" s="17" customFormat="1" ht="18" customHeight="1" x14ac:dyDescent="0.3">
      <c r="A232" s="493"/>
      <c r="B232" s="455">
        <v>71955000</v>
      </c>
      <c r="C232" s="86" t="s">
        <v>45</v>
      </c>
      <c r="D232" s="86"/>
      <c r="E232" s="8"/>
      <c r="F232" s="175"/>
      <c r="G232" s="2"/>
      <c r="H232" s="148"/>
      <c r="I232" s="175"/>
      <c r="J232" s="5" t="s">
        <v>186</v>
      </c>
      <c r="K232" s="126">
        <v>10</v>
      </c>
      <c r="L232" s="189">
        <v>3045787</v>
      </c>
      <c r="M232" s="144">
        <f t="shared" ref="M232:M236" si="42">L232</f>
        <v>3045787</v>
      </c>
      <c r="N232" s="144"/>
      <c r="O232" s="144"/>
      <c r="P232" s="144"/>
      <c r="Q232" s="186">
        <f t="shared" si="41"/>
        <v>3045787</v>
      </c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26"/>
      <c r="AM232" s="30"/>
      <c r="AN232" s="30"/>
      <c r="AO232" s="30"/>
    </row>
    <row r="233" spans="1:41" s="17" customFormat="1" ht="18" customHeight="1" x14ac:dyDescent="0.3">
      <c r="A233" s="493"/>
      <c r="B233" s="455">
        <v>71955000</v>
      </c>
      <c r="C233" s="86" t="s">
        <v>45</v>
      </c>
      <c r="D233" s="86"/>
      <c r="E233" s="8"/>
      <c r="F233" s="175"/>
      <c r="G233" s="2"/>
      <c r="H233" s="148"/>
      <c r="I233" s="175"/>
      <c r="J233" s="5" t="s">
        <v>191</v>
      </c>
      <c r="K233" s="124" t="s">
        <v>9</v>
      </c>
      <c r="L233" s="189">
        <v>4013872</v>
      </c>
      <c r="M233" s="144">
        <f t="shared" si="42"/>
        <v>4013872</v>
      </c>
      <c r="N233" s="144"/>
      <c r="O233" s="144"/>
      <c r="P233" s="144"/>
      <c r="Q233" s="186">
        <f t="shared" si="41"/>
        <v>4013872</v>
      </c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26"/>
      <c r="AM233" s="30"/>
      <c r="AN233" s="30"/>
      <c r="AO233" s="30"/>
    </row>
    <row r="234" spans="1:41" s="17" customFormat="1" ht="31.5" customHeight="1" x14ac:dyDescent="0.3">
      <c r="A234" s="493"/>
      <c r="B234" s="455">
        <v>71955000</v>
      </c>
      <c r="C234" s="86" t="s">
        <v>45</v>
      </c>
      <c r="D234" s="86"/>
      <c r="E234" s="8"/>
      <c r="F234" s="175"/>
      <c r="G234" s="2"/>
      <c r="H234" s="148"/>
      <c r="I234" s="175"/>
      <c r="J234" s="42" t="s">
        <v>198</v>
      </c>
      <c r="K234" s="125" t="s">
        <v>8</v>
      </c>
      <c r="L234" s="189">
        <v>1640318</v>
      </c>
      <c r="M234" s="144">
        <f t="shared" si="42"/>
        <v>1640318</v>
      </c>
      <c r="N234" s="144"/>
      <c r="O234" s="144"/>
      <c r="P234" s="144"/>
      <c r="Q234" s="186">
        <f t="shared" si="41"/>
        <v>1640318</v>
      </c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26"/>
      <c r="AM234" s="30"/>
      <c r="AN234" s="30"/>
      <c r="AO234" s="30"/>
    </row>
    <row r="235" spans="1:41" s="205" customFormat="1" ht="30.75" customHeight="1" x14ac:dyDescent="0.3">
      <c r="A235" s="493"/>
      <c r="B235" s="455">
        <v>71955000</v>
      </c>
      <c r="C235" s="86" t="s">
        <v>45</v>
      </c>
      <c r="D235" s="86"/>
      <c r="E235" s="8"/>
      <c r="F235" s="175"/>
      <c r="G235" s="2"/>
      <c r="H235" s="148"/>
      <c r="I235" s="175"/>
      <c r="J235" s="5" t="s">
        <v>187</v>
      </c>
      <c r="K235" s="124" t="s">
        <v>13</v>
      </c>
      <c r="L235" s="189">
        <v>686706</v>
      </c>
      <c r="M235" s="144">
        <f t="shared" si="42"/>
        <v>686706</v>
      </c>
      <c r="N235" s="144"/>
      <c r="O235" s="144"/>
      <c r="P235" s="144"/>
      <c r="Q235" s="186">
        <f t="shared" si="41"/>
        <v>686706</v>
      </c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04"/>
      <c r="AH235" s="204"/>
      <c r="AI235" s="204"/>
      <c r="AJ235" s="204"/>
      <c r="AK235" s="204"/>
      <c r="AL235" s="202"/>
      <c r="AM235" s="204"/>
      <c r="AN235" s="204"/>
      <c r="AO235" s="204"/>
    </row>
    <row r="236" spans="1:41" s="205" customFormat="1" ht="31.5" customHeight="1" x14ac:dyDescent="0.3">
      <c r="A236" s="493"/>
      <c r="B236" s="455">
        <v>71955000</v>
      </c>
      <c r="C236" s="86" t="s">
        <v>45</v>
      </c>
      <c r="D236" s="86"/>
      <c r="E236" s="8"/>
      <c r="F236" s="175"/>
      <c r="G236" s="2"/>
      <c r="H236" s="148"/>
      <c r="I236" s="175"/>
      <c r="J236" s="5" t="s">
        <v>192</v>
      </c>
      <c r="K236" s="125" t="s">
        <v>4</v>
      </c>
      <c r="L236" s="189">
        <v>175830</v>
      </c>
      <c r="M236" s="144">
        <f t="shared" si="42"/>
        <v>175830</v>
      </c>
      <c r="N236" s="144"/>
      <c r="O236" s="144"/>
      <c r="P236" s="144"/>
      <c r="Q236" s="186">
        <f t="shared" si="41"/>
        <v>175830</v>
      </c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04"/>
      <c r="AJ236" s="204"/>
      <c r="AK236" s="204"/>
      <c r="AL236" s="202"/>
      <c r="AM236" s="204"/>
      <c r="AN236" s="204"/>
      <c r="AO236" s="204"/>
    </row>
    <row r="237" spans="1:41" s="17" customFormat="1" ht="18" customHeight="1" x14ac:dyDescent="0.3">
      <c r="A237" s="474">
        <v>11</v>
      </c>
      <c r="B237" s="455">
        <v>71955000</v>
      </c>
      <c r="C237" s="86" t="s">
        <v>45</v>
      </c>
      <c r="D237" s="86" t="s">
        <v>45</v>
      </c>
      <c r="E237" s="8" t="s">
        <v>89</v>
      </c>
      <c r="F237" s="175">
        <v>28</v>
      </c>
      <c r="G237" s="2" t="s">
        <v>68</v>
      </c>
      <c r="H237" s="146">
        <v>4171.2</v>
      </c>
      <c r="I237" s="175">
        <v>255</v>
      </c>
      <c r="J237" s="448" t="s">
        <v>184</v>
      </c>
      <c r="K237" s="126" t="s">
        <v>5</v>
      </c>
      <c r="L237" s="189">
        <f>L238+L239</f>
        <v>159195</v>
      </c>
      <c r="M237" s="151">
        <f>M239</f>
        <v>12962</v>
      </c>
      <c r="N237" s="191">
        <v>0</v>
      </c>
      <c r="O237" s="144">
        <f>O238</f>
        <v>139269</v>
      </c>
      <c r="P237" s="144">
        <f>P238</f>
        <v>6964</v>
      </c>
      <c r="Q237" s="186">
        <f t="shared" si="41"/>
        <v>159195</v>
      </c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26"/>
      <c r="AM237" s="30"/>
      <c r="AN237" s="30"/>
      <c r="AO237" s="30"/>
    </row>
    <row r="238" spans="1:41" s="17" customFormat="1" ht="48" customHeight="1" x14ac:dyDescent="0.3">
      <c r="A238" s="475"/>
      <c r="B238" s="455">
        <v>71955000</v>
      </c>
      <c r="C238" s="86" t="s">
        <v>45</v>
      </c>
      <c r="D238" s="86"/>
      <c r="E238" s="8"/>
      <c r="F238" s="175"/>
      <c r="G238" s="2"/>
      <c r="H238" s="146"/>
      <c r="I238" s="175"/>
      <c r="J238" s="5" t="s">
        <v>185</v>
      </c>
      <c r="K238" s="85" t="s">
        <v>25</v>
      </c>
      <c r="L238" s="189">
        <v>146233</v>
      </c>
      <c r="M238" s="144"/>
      <c r="N238" s="144"/>
      <c r="O238" s="144">
        <v>139269</v>
      </c>
      <c r="P238" s="144">
        <v>6964</v>
      </c>
      <c r="Q238" s="186">
        <f t="shared" si="41"/>
        <v>146233</v>
      </c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26"/>
      <c r="AM238" s="30"/>
      <c r="AN238" s="30"/>
      <c r="AO238" s="30"/>
    </row>
    <row r="239" spans="1:41" s="17" customFormat="1" ht="19.5" customHeight="1" x14ac:dyDescent="0.3">
      <c r="A239" s="476"/>
      <c r="B239" s="455">
        <v>71955000</v>
      </c>
      <c r="C239" s="86" t="s">
        <v>45</v>
      </c>
      <c r="D239" s="5"/>
      <c r="E239" s="5"/>
      <c r="F239" s="176"/>
      <c r="G239" s="81"/>
      <c r="H239" s="145"/>
      <c r="I239" s="101"/>
      <c r="J239" s="5" t="s">
        <v>303</v>
      </c>
      <c r="K239" s="20" t="s">
        <v>298</v>
      </c>
      <c r="L239" s="164">
        <v>12962</v>
      </c>
      <c r="M239" s="164">
        <v>12962</v>
      </c>
      <c r="N239" s="186"/>
      <c r="O239" s="186"/>
      <c r="P239" s="186"/>
      <c r="Q239" s="186">
        <f t="shared" si="41"/>
        <v>12962</v>
      </c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26"/>
      <c r="AM239" s="30"/>
      <c r="AN239" s="30"/>
      <c r="AO239" s="30"/>
    </row>
    <row r="240" spans="1:41" s="205" customFormat="1" ht="18" customHeight="1" x14ac:dyDescent="0.3">
      <c r="A240" s="474">
        <v>12</v>
      </c>
      <c r="B240" s="455">
        <v>71955000</v>
      </c>
      <c r="C240" s="86" t="s">
        <v>45</v>
      </c>
      <c r="D240" s="86" t="s">
        <v>45</v>
      </c>
      <c r="E240" s="8" t="s">
        <v>89</v>
      </c>
      <c r="F240" s="175">
        <v>30</v>
      </c>
      <c r="G240" s="2" t="s">
        <v>68</v>
      </c>
      <c r="H240" s="146">
        <v>6591.4</v>
      </c>
      <c r="I240" s="175">
        <v>345</v>
      </c>
      <c r="J240" s="448" t="s">
        <v>184</v>
      </c>
      <c r="K240" s="129" t="s">
        <v>5</v>
      </c>
      <c r="L240" s="189">
        <f>L241+L242</f>
        <v>200960</v>
      </c>
      <c r="M240" s="189">
        <f>M241+M242</f>
        <v>18347</v>
      </c>
      <c r="N240" s="191">
        <v>0</v>
      </c>
      <c r="O240" s="144">
        <f>O241</f>
        <v>173917</v>
      </c>
      <c r="P240" s="144">
        <f>P241</f>
        <v>8696</v>
      </c>
      <c r="Q240" s="186">
        <f t="shared" si="41"/>
        <v>200960</v>
      </c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  <c r="AH240" s="204"/>
      <c r="AI240" s="204"/>
      <c r="AJ240" s="204"/>
      <c r="AK240" s="204"/>
      <c r="AL240" s="202"/>
      <c r="AM240" s="204"/>
      <c r="AN240" s="204"/>
      <c r="AO240" s="204"/>
    </row>
    <row r="241" spans="1:41" s="17" customFormat="1" ht="48" customHeight="1" x14ac:dyDescent="0.3">
      <c r="A241" s="475"/>
      <c r="B241" s="455">
        <v>71955000</v>
      </c>
      <c r="C241" s="86" t="s">
        <v>45</v>
      </c>
      <c r="D241" s="86"/>
      <c r="E241" s="8"/>
      <c r="F241" s="175"/>
      <c r="G241" s="2"/>
      <c r="H241" s="146"/>
      <c r="I241" s="175"/>
      <c r="J241" s="5" t="s">
        <v>185</v>
      </c>
      <c r="K241" s="85" t="s">
        <v>25</v>
      </c>
      <c r="L241" s="189">
        <v>182613</v>
      </c>
      <c r="M241" s="144"/>
      <c r="N241" s="144"/>
      <c r="O241" s="144">
        <v>173917</v>
      </c>
      <c r="P241" s="144">
        <v>8696</v>
      </c>
      <c r="Q241" s="186">
        <f t="shared" si="41"/>
        <v>182613</v>
      </c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26"/>
      <c r="AM241" s="30"/>
      <c r="AN241" s="30"/>
      <c r="AO241" s="30"/>
    </row>
    <row r="242" spans="1:41" s="17" customFormat="1" ht="19.5" customHeight="1" x14ac:dyDescent="0.3">
      <c r="A242" s="476"/>
      <c r="B242" s="455">
        <v>71955000</v>
      </c>
      <c r="C242" s="86" t="s">
        <v>45</v>
      </c>
      <c r="D242" s="5"/>
      <c r="E242" s="5"/>
      <c r="F242" s="176"/>
      <c r="G242" s="81"/>
      <c r="H242" s="145"/>
      <c r="I242" s="101"/>
      <c r="J242" s="5" t="s">
        <v>303</v>
      </c>
      <c r="K242" s="20" t="s">
        <v>298</v>
      </c>
      <c r="L242" s="164">
        <v>18347</v>
      </c>
      <c r="M242" s="164">
        <v>18347</v>
      </c>
      <c r="N242" s="186"/>
      <c r="O242" s="186"/>
      <c r="P242" s="186"/>
      <c r="Q242" s="186">
        <f t="shared" si="41"/>
        <v>18347</v>
      </c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26"/>
      <c r="AM242" s="30"/>
      <c r="AN242" s="30"/>
      <c r="AO242" s="30"/>
    </row>
    <row r="243" spans="1:41" s="17" customFormat="1" ht="18" customHeight="1" x14ac:dyDescent="0.3">
      <c r="A243" s="474">
        <v>13</v>
      </c>
      <c r="B243" s="455">
        <v>71955000</v>
      </c>
      <c r="C243" s="86" t="s">
        <v>45</v>
      </c>
      <c r="D243" s="86" t="s">
        <v>45</v>
      </c>
      <c r="E243" s="8" t="s">
        <v>117</v>
      </c>
      <c r="F243" s="175">
        <v>20</v>
      </c>
      <c r="G243" s="2" t="s">
        <v>68</v>
      </c>
      <c r="H243" s="146">
        <v>983.7</v>
      </c>
      <c r="I243" s="175">
        <v>51</v>
      </c>
      <c r="J243" s="448" t="s">
        <v>184</v>
      </c>
      <c r="K243" s="129" t="s">
        <v>5</v>
      </c>
      <c r="L243" s="189">
        <f>L244+L245</f>
        <v>70225</v>
      </c>
      <c r="M243" s="189">
        <f>M244+M245</f>
        <v>11150</v>
      </c>
      <c r="N243" s="191">
        <v>0</v>
      </c>
      <c r="O243" s="144">
        <f>O244</f>
        <v>56261</v>
      </c>
      <c r="P243" s="144">
        <f>P244</f>
        <v>2814</v>
      </c>
      <c r="Q243" s="186">
        <f t="shared" si="41"/>
        <v>70225</v>
      </c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26"/>
      <c r="AM243" s="30"/>
      <c r="AN243" s="30"/>
      <c r="AO243" s="30"/>
    </row>
    <row r="244" spans="1:41" s="17" customFormat="1" ht="48" customHeight="1" x14ac:dyDescent="0.3">
      <c r="A244" s="475"/>
      <c r="B244" s="455">
        <v>71955000</v>
      </c>
      <c r="C244" s="86" t="s">
        <v>45</v>
      </c>
      <c r="D244" s="86"/>
      <c r="E244" s="8"/>
      <c r="F244" s="175"/>
      <c r="G244" s="2"/>
      <c r="H244" s="146"/>
      <c r="I244" s="175"/>
      <c r="J244" s="5" t="s">
        <v>185</v>
      </c>
      <c r="K244" s="85" t="s">
        <v>25</v>
      </c>
      <c r="L244" s="189">
        <v>59075</v>
      </c>
      <c r="M244" s="144"/>
      <c r="N244" s="144"/>
      <c r="O244" s="144">
        <v>56261</v>
      </c>
      <c r="P244" s="144">
        <v>2814</v>
      </c>
      <c r="Q244" s="186">
        <f t="shared" si="41"/>
        <v>59075</v>
      </c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26"/>
      <c r="AM244" s="30"/>
      <c r="AN244" s="30"/>
      <c r="AO244" s="30"/>
    </row>
    <row r="245" spans="1:41" s="17" customFormat="1" ht="19.5" customHeight="1" x14ac:dyDescent="0.3">
      <c r="A245" s="476"/>
      <c r="B245" s="455">
        <v>71955000</v>
      </c>
      <c r="C245" s="86" t="s">
        <v>45</v>
      </c>
      <c r="D245" s="5"/>
      <c r="E245" s="5"/>
      <c r="F245" s="176"/>
      <c r="G245" s="81"/>
      <c r="H245" s="145"/>
      <c r="I245" s="101"/>
      <c r="J245" s="5" t="s">
        <v>303</v>
      </c>
      <c r="K245" s="20" t="s">
        <v>298</v>
      </c>
      <c r="L245" s="164">
        <v>11150</v>
      </c>
      <c r="M245" s="164">
        <v>11150</v>
      </c>
      <c r="N245" s="186"/>
      <c r="O245" s="186"/>
      <c r="P245" s="186"/>
      <c r="Q245" s="186">
        <f t="shared" si="41"/>
        <v>11150</v>
      </c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26"/>
      <c r="AM245" s="30"/>
      <c r="AN245" s="30"/>
      <c r="AO245" s="30"/>
    </row>
    <row r="246" spans="1:41" s="17" customFormat="1" ht="18" customHeight="1" x14ac:dyDescent="0.3">
      <c r="A246" s="474">
        <v>14</v>
      </c>
      <c r="B246" s="455">
        <v>71955000</v>
      </c>
      <c r="C246" s="86" t="s">
        <v>45</v>
      </c>
      <c r="D246" s="86" t="s">
        <v>45</v>
      </c>
      <c r="E246" s="8" t="s">
        <v>46</v>
      </c>
      <c r="F246" s="175">
        <v>67</v>
      </c>
      <c r="G246" s="2" t="s">
        <v>68</v>
      </c>
      <c r="H246" s="146">
        <v>988.2</v>
      </c>
      <c r="I246" s="175">
        <v>58</v>
      </c>
      <c r="J246" s="448" t="s">
        <v>184</v>
      </c>
      <c r="K246" s="129" t="s">
        <v>5</v>
      </c>
      <c r="L246" s="189">
        <f>L247+L248</f>
        <v>71508</v>
      </c>
      <c r="M246" s="189">
        <f>M247+M248</f>
        <v>11238</v>
      </c>
      <c r="N246" s="189">
        <f>N247+N248</f>
        <v>0</v>
      </c>
      <c r="O246" s="144">
        <f>O247</f>
        <v>57400</v>
      </c>
      <c r="P246" s="144">
        <f>P247</f>
        <v>2870</v>
      </c>
      <c r="Q246" s="186">
        <f t="shared" si="41"/>
        <v>71508</v>
      </c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26"/>
      <c r="AM246" s="30"/>
      <c r="AN246" s="30"/>
      <c r="AO246" s="30"/>
    </row>
    <row r="247" spans="1:41" s="205" customFormat="1" ht="48" customHeight="1" x14ac:dyDescent="0.3">
      <c r="A247" s="475"/>
      <c r="B247" s="455">
        <v>71955000</v>
      </c>
      <c r="C247" s="86" t="s">
        <v>45</v>
      </c>
      <c r="D247" s="86"/>
      <c r="E247" s="8"/>
      <c r="F247" s="175"/>
      <c r="G247" s="2"/>
      <c r="H247" s="146"/>
      <c r="I247" s="175"/>
      <c r="J247" s="5" t="s">
        <v>185</v>
      </c>
      <c r="K247" s="85" t="s">
        <v>25</v>
      </c>
      <c r="L247" s="189">
        <v>60270</v>
      </c>
      <c r="M247" s="144"/>
      <c r="N247" s="144"/>
      <c r="O247" s="144">
        <v>57400</v>
      </c>
      <c r="P247" s="144">
        <v>2870</v>
      </c>
      <c r="Q247" s="186">
        <f t="shared" si="41"/>
        <v>60270</v>
      </c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2"/>
      <c r="AM247" s="204"/>
      <c r="AN247" s="204"/>
      <c r="AO247" s="204"/>
    </row>
    <row r="248" spans="1:41" s="17" customFormat="1" ht="19.5" customHeight="1" x14ac:dyDescent="0.3">
      <c r="A248" s="438"/>
      <c r="B248" s="455">
        <v>71955000</v>
      </c>
      <c r="C248" s="86" t="s">
        <v>45</v>
      </c>
      <c r="D248" s="5"/>
      <c r="E248" s="5"/>
      <c r="F248" s="176"/>
      <c r="G248" s="81"/>
      <c r="H248" s="145"/>
      <c r="I248" s="101"/>
      <c r="J248" s="5" t="s">
        <v>303</v>
      </c>
      <c r="K248" s="20" t="s">
        <v>298</v>
      </c>
      <c r="L248" s="164">
        <v>11238</v>
      </c>
      <c r="M248" s="164">
        <v>11238</v>
      </c>
      <c r="N248" s="186"/>
      <c r="O248" s="186"/>
      <c r="P248" s="186"/>
      <c r="Q248" s="186">
        <f t="shared" si="41"/>
        <v>11238</v>
      </c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26"/>
      <c r="AM248" s="30"/>
      <c r="AN248" s="30"/>
      <c r="AO248" s="30"/>
    </row>
    <row r="249" spans="1:41" s="17" customFormat="1" ht="18" customHeight="1" x14ac:dyDescent="0.3">
      <c r="A249" s="474">
        <v>15</v>
      </c>
      <c r="B249" s="455">
        <v>71955000</v>
      </c>
      <c r="C249" s="86" t="s">
        <v>45</v>
      </c>
      <c r="D249" s="86" t="s">
        <v>45</v>
      </c>
      <c r="E249" s="8" t="s">
        <v>87</v>
      </c>
      <c r="F249" s="175">
        <v>32</v>
      </c>
      <c r="G249" s="2" t="s">
        <v>68</v>
      </c>
      <c r="H249" s="146">
        <v>1151.5</v>
      </c>
      <c r="I249" s="175">
        <v>20</v>
      </c>
      <c r="J249" s="448" t="s">
        <v>184</v>
      </c>
      <c r="K249" s="129" t="s">
        <v>5</v>
      </c>
      <c r="L249" s="189">
        <f>L250+L251</f>
        <v>74019</v>
      </c>
      <c r="M249" s="189">
        <f>M250+M251</f>
        <v>11411</v>
      </c>
      <c r="N249" s="191">
        <v>0</v>
      </c>
      <c r="O249" s="144">
        <f>O250</f>
        <v>59626</v>
      </c>
      <c r="P249" s="144">
        <f>P250</f>
        <v>2982</v>
      </c>
      <c r="Q249" s="186">
        <f t="shared" si="41"/>
        <v>74019</v>
      </c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26"/>
      <c r="AM249" s="30"/>
      <c r="AN249" s="30"/>
      <c r="AO249" s="30"/>
    </row>
    <row r="250" spans="1:41" s="17" customFormat="1" ht="48" customHeight="1" x14ac:dyDescent="0.3">
      <c r="A250" s="475"/>
      <c r="B250" s="455">
        <v>71955000</v>
      </c>
      <c r="C250" s="86" t="s">
        <v>45</v>
      </c>
      <c r="D250" s="86"/>
      <c r="E250" s="8"/>
      <c r="F250" s="175"/>
      <c r="G250" s="2"/>
      <c r="H250" s="146"/>
      <c r="I250" s="175"/>
      <c r="J250" s="5" t="s">
        <v>185</v>
      </c>
      <c r="K250" s="85" t="s">
        <v>25</v>
      </c>
      <c r="L250" s="189">
        <v>62608</v>
      </c>
      <c r="M250" s="144"/>
      <c r="N250" s="144"/>
      <c r="O250" s="144">
        <v>59626</v>
      </c>
      <c r="P250" s="144">
        <v>2982</v>
      </c>
      <c r="Q250" s="186">
        <f t="shared" si="41"/>
        <v>62608</v>
      </c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26"/>
      <c r="AM250" s="30"/>
      <c r="AN250" s="30"/>
      <c r="AO250" s="30"/>
    </row>
    <row r="251" spans="1:41" s="17" customFormat="1" ht="19.5" customHeight="1" x14ac:dyDescent="0.3">
      <c r="A251" s="476"/>
      <c r="B251" s="455">
        <v>71955000</v>
      </c>
      <c r="C251" s="86" t="s">
        <v>45</v>
      </c>
      <c r="D251" s="5"/>
      <c r="E251" s="5"/>
      <c r="F251" s="176"/>
      <c r="G251" s="81"/>
      <c r="H251" s="145"/>
      <c r="I251" s="101"/>
      <c r="J251" s="5" t="s">
        <v>303</v>
      </c>
      <c r="K251" s="20" t="s">
        <v>298</v>
      </c>
      <c r="L251" s="164">
        <v>11411</v>
      </c>
      <c r="M251" s="164">
        <v>11411</v>
      </c>
      <c r="N251" s="186"/>
      <c r="O251" s="186"/>
      <c r="P251" s="186"/>
      <c r="Q251" s="186">
        <f t="shared" si="41"/>
        <v>11411</v>
      </c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26"/>
      <c r="AM251" s="30"/>
      <c r="AN251" s="30"/>
      <c r="AO251" s="30"/>
    </row>
    <row r="252" spans="1:41" s="1" customFormat="1" ht="18" customHeight="1" x14ac:dyDescent="0.3">
      <c r="A252" s="474">
        <v>16</v>
      </c>
      <c r="B252" s="455">
        <v>71955000</v>
      </c>
      <c r="C252" s="86" t="s">
        <v>45</v>
      </c>
      <c r="D252" s="86" t="s">
        <v>45</v>
      </c>
      <c r="E252" s="8" t="s">
        <v>89</v>
      </c>
      <c r="F252" s="175">
        <v>32</v>
      </c>
      <c r="G252" s="2" t="s">
        <v>68</v>
      </c>
      <c r="H252" s="146">
        <v>3296.6</v>
      </c>
      <c r="I252" s="175">
        <v>166</v>
      </c>
      <c r="J252" s="448" t="s">
        <v>184</v>
      </c>
      <c r="K252" s="129" t="s">
        <v>5</v>
      </c>
      <c r="L252" s="189">
        <f>L253+L254</f>
        <v>148729</v>
      </c>
      <c r="M252" s="189">
        <f>M253+M254</f>
        <v>15165</v>
      </c>
      <c r="N252" s="191">
        <v>0</v>
      </c>
      <c r="O252" s="144">
        <f>O253</f>
        <v>127203</v>
      </c>
      <c r="P252" s="144">
        <f>P253</f>
        <v>6361</v>
      </c>
      <c r="Q252" s="186">
        <f t="shared" si="41"/>
        <v>148729</v>
      </c>
      <c r="R252" s="11"/>
      <c r="S252" s="11"/>
      <c r="T252" s="11"/>
      <c r="U252" s="514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26"/>
      <c r="AM252" s="11"/>
      <c r="AN252" s="11"/>
      <c r="AO252" s="11"/>
    </row>
    <row r="253" spans="1:41" s="1" customFormat="1" ht="48" customHeight="1" x14ac:dyDescent="0.3">
      <c r="A253" s="475"/>
      <c r="B253" s="455">
        <v>71955000</v>
      </c>
      <c r="C253" s="86" t="s">
        <v>45</v>
      </c>
      <c r="D253" s="86"/>
      <c r="E253" s="8"/>
      <c r="F253" s="175"/>
      <c r="G253" s="2"/>
      <c r="H253" s="146"/>
      <c r="I253" s="175"/>
      <c r="J253" s="5" t="s">
        <v>185</v>
      </c>
      <c r="K253" s="85" t="s">
        <v>25</v>
      </c>
      <c r="L253" s="189">
        <v>133564</v>
      </c>
      <c r="M253" s="144"/>
      <c r="N253" s="144"/>
      <c r="O253" s="144">
        <v>127203</v>
      </c>
      <c r="P253" s="144">
        <v>6361</v>
      </c>
      <c r="Q253" s="186">
        <f t="shared" si="41"/>
        <v>133564</v>
      </c>
      <c r="R253" s="11"/>
      <c r="S253" s="11"/>
      <c r="T253" s="11"/>
      <c r="U253" s="514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26"/>
      <c r="AM253" s="11"/>
      <c r="AN253" s="11"/>
      <c r="AO253" s="11"/>
    </row>
    <row r="254" spans="1:41" ht="19.5" customHeight="1" x14ac:dyDescent="0.25">
      <c r="A254" s="438"/>
      <c r="B254" s="455">
        <v>71955000</v>
      </c>
      <c r="C254" s="86" t="s">
        <v>45</v>
      </c>
      <c r="D254" s="5"/>
      <c r="E254" s="5"/>
      <c r="F254" s="176"/>
      <c r="G254" s="81"/>
      <c r="H254" s="145"/>
      <c r="I254" s="101"/>
      <c r="J254" s="5" t="s">
        <v>303</v>
      </c>
      <c r="K254" s="20" t="s">
        <v>298</v>
      </c>
      <c r="L254" s="164">
        <v>15165</v>
      </c>
      <c r="M254" s="164">
        <v>15165</v>
      </c>
      <c r="N254" s="186"/>
      <c r="O254" s="186"/>
      <c r="P254" s="186"/>
      <c r="Q254" s="186">
        <f t="shared" si="41"/>
        <v>15165</v>
      </c>
      <c r="U254" s="514"/>
    </row>
    <row r="255" spans="1:41" ht="18" customHeight="1" x14ac:dyDescent="0.25">
      <c r="A255" s="474">
        <v>17</v>
      </c>
      <c r="B255" s="455">
        <v>71955000</v>
      </c>
      <c r="C255" s="86" t="s">
        <v>45</v>
      </c>
      <c r="D255" s="86" t="s">
        <v>45</v>
      </c>
      <c r="E255" s="8" t="s">
        <v>46</v>
      </c>
      <c r="F255" s="175">
        <v>48</v>
      </c>
      <c r="G255" s="2" t="s">
        <v>68</v>
      </c>
      <c r="H255" s="146">
        <v>3309.6</v>
      </c>
      <c r="I255" s="175">
        <v>168</v>
      </c>
      <c r="J255" s="448" t="s">
        <v>184</v>
      </c>
      <c r="K255" s="129" t="s">
        <v>5</v>
      </c>
      <c r="L255" s="189">
        <f>L256+L257</f>
        <v>148802</v>
      </c>
      <c r="M255" s="189">
        <f>M256+M257</f>
        <v>15170</v>
      </c>
      <c r="N255" s="191">
        <v>0</v>
      </c>
      <c r="O255" s="144">
        <f>O256</f>
        <v>127268</v>
      </c>
      <c r="P255" s="144">
        <f>P256</f>
        <v>6364</v>
      </c>
      <c r="Q255" s="186">
        <f t="shared" si="41"/>
        <v>148802</v>
      </c>
      <c r="U255" s="514"/>
    </row>
    <row r="256" spans="1:41" s="203" customFormat="1" ht="48" customHeight="1" x14ac:dyDescent="0.3">
      <c r="A256" s="475"/>
      <c r="B256" s="455">
        <v>71955000</v>
      </c>
      <c r="C256" s="86" t="s">
        <v>45</v>
      </c>
      <c r="D256" s="86"/>
      <c r="E256" s="8"/>
      <c r="F256" s="175"/>
      <c r="G256" s="2"/>
      <c r="H256" s="146"/>
      <c r="I256" s="175"/>
      <c r="J256" s="5" t="s">
        <v>185</v>
      </c>
      <c r="K256" s="85" t="s">
        <v>25</v>
      </c>
      <c r="L256" s="189">
        <v>133632</v>
      </c>
      <c r="M256" s="144"/>
      <c r="N256" s="144"/>
      <c r="O256" s="144">
        <v>127268</v>
      </c>
      <c r="P256" s="144">
        <v>6364</v>
      </c>
      <c r="Q256" s="186">
        <f t="shared" si="41"/>
        <v>133632</v>
      </c>
      <c r="R256" s="201"/>
      <c r="S256" s="201"/>
      <c r="T256" s="201"/>
      <c r="U256" s="514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F256" s="201"/>
      <c r="AG256" s="201"/>
      <c r="AH256" s="201"/>
      <c r="AI256" s="201"/>
      <c r="AJ256" s="201"/>
      <c r="AK256" s="201"/>
      <c r="AL256" s="202"/>
      <c r="AM256" s="201"/>
      <c r="AN256" s="201"/>
      <c r="AO256" s="201"/>
    </row>
    <row r="257" spans="1:41" ht="19.5" customHeight="1" x14ac:dyDescent="0.25">
      <c r="A257" s="476"/>
      <c r="B257" s="455">
        <v>71955000</v>
      </c>
      <c r="C257" s="86" t="s">
        <v>45</v>
      </c>
      <c r="D257" s="5"/>
      <c r="E257" s="5"/>
      <c r="F257" s="176"/>
      <c r="G257" s="81"/>
      <c r="H257" s="145"/>
      <c r="I257" s="101"/>
      <c r="J257" s="5" t="s">
        <v>303</v>
      </c>
      <c r="K257" s="20" t="s">
        <v>298</v>
      </c>
      <c r="L257" s="164">
        <v>15170</v>
      </c>
      <c r="M257" s="164">
        <v>15170</v>
      </c>
      <c r="N257" s="186"/>
      <c r="O257" s="186"/>
      <c r="P257" s="186"/>
      <c r="Q257" s="186">
        <f t="shared" si="41"/>
        <v>15170</v>
      </c>
      <c r="U257" s="514"/>
    </row>
    <row r="258" spans="1:41" ht="18" customHeight="1" x14ac:dyDescent="0.25">
      <c r="A258" s="474">
        <v>18</v>
      </c>
      <c r="B258" s="455">
        <v>71955000</v>
      </c>
      <c r="C258" s="86" t="s">
        <v>45</v>
      </c>
      <c r="D258" s="86" t="s">
        <v>45</v>
      </c>
      <c r="E258" s="8" t="s">
        <v>47</v>
      </c>
      <c r="F258" s="175">
        <v>18</v>
      </c>
      <c r="G258" s="2" t="s">
        <v>68</v>
      </c>
      <c r="H258" s="146">
        <v>656.5</v>
      </c>
      <c r="I258" s="175">
        <v>31</v>
      </c>
      <c r="J258" s="448" t="s">
        <v>184</v>
      </c>
      <c r="K258" s="129" t="s">
        <v>5</v>
      </c>
      <c r="L258" s="189">
        <f>L259+L260</f>
        <v>62015</v>
      </c>
      <c r="M258" s="189">
        <f>M259+M260</f>
        <v>10235</v>
      </c>
      <c r="N258" s="191">
        <v>0</v>
      </c>
      <c r="O258" s="144">
        <f>O259</f>
        <v>49314</v>
      </c>
      <c r="P258" s="144">
        <f>P259</f>
        <v>2466</v>
      </c>
      <c r="Q258" s="186">
        <f t="shared" si="41"/>
        <v>62015</v>
      </c>
      <c r="U258" s="514"/>
    </row>
    <row r="259" spans="1:41" s="203" customFormat="1" ht="48" customHeight="1" x14ac:dyDescent="0.3">
      <c r="A259" s="475"/>
      <c r="B259" s="455">
        <v>71955000</v>
      </c>
      <c r="C259" s="86" t="s">
        <v>45</v>
      </c>
      <c r="D259" s="86"/>
      <c r="E259" s="8"/>
      <c r="F259" s="175"/>
      <c r="G259" s="2"/>
      <c r="H259" s="146"/>
      <c r="I259" s="175"/>
      <c r="J259" s="5" t="s">
        <v>185</v>
      </c>
      <c r="K259" s="85" t="s">
        <v>25</v>
      </c>
      <c r="L259" s="189">
        <v>51780</v>
      </c>
      <c r="M259" s="144"/>
      <c r="N259" s="144"/>
      <c r="O259" s="144">
        <v>49314</v>
      </c>
      <c r="P259" s="144">
        <v>2466</v>
      </c>
      <c r="Q259" s="186">
        <f t="shared" si="41"/>
        <v>51780</v>
      </c>
      <c r="R259" s="201"/>
      <c r="S259" s="201"/>
      <c r="T259" s="201"/>
      <c r="U259" s="514"/>
      <c r="V259" s="201"/>
      <c r="W259" s="201"/>
      <c r="X259" s="201"/>
      <c r="Y259" s="201"/>
      <c r="Z259" s="201"/>
      <c r="AA259" s="201"/>
      <c r="AB259" s="201"/>
      <c r="AC259" s="201"/>
      <c r="AD259" s="201"/>
      <c r="AE259" s="201"/>
      <c r="AF259" s="201"/>
      <c r="AG259" s="201"/>
      <c r="AH259" s="201"/>
      <c r="AI259" s="201"/>
      <c r="AJ259" s="201"/>
      <c r="AK259" s="201"/>
      <c r="AL259" s="202"/>
      <c r="AM259" s="201"/>
      <c r="AN259" s="201"/>
      <c r="AO259" s="201"/>
    </row>
    <row r="260" spans="1:41" ht="19.5" customHeight="1" x14ac:dyDescent="0.25">
      <c r="A260" s="439"/>
      <c r="B260" s="455">
        <v>71955000</v>
      </c>
      <c r="C260" s="86" t="s">
        <v>45</v>
      </c>
      <c r="D260" s="5"/>
      <c r="E260" s="5"/>
      <c r="F260" s="176"/>
      <c r="G260" s="81"/>
      <c r="H260" s="145"/>
      <c r="I260" s="101"/>
      <c r="J260" s="5" t="s">
        <v>303</v>
      </c>
      <c r="K260" s="20" t="s">
        <v>298</v>
      </c>
      <c r="L260" s="164">
        <v>10235</v>
      </c>
      <c r="M260" s="164">
        <v>10235</v>
      </c>
      <c r="N260" s="186"/>
      <c r="O260" s="186"/>
      <c r="P260" s="186"/>
      <c r="Q260" s="186">
        <f t="shared" si="41"/>
        <v>10235</v>
      </c>
      <c r="U260" s="514"/>
    </row>
    <row r="261" spans="1:41" ht="18" customHeight="1" x14ac:dyDescent="0.25">
      <c r="A261" s="474">
        <v>19</v>
      </c>
      <c r="B261" s="455">
        <v>71955000</v>
      </c>
      <c r="C261" s="100" t="s">
        <v>45</v>
      </c>
      <c r="D261" s="100" t="s">
        <v>45</v>
      </c>
      <c r="E261" s="8" t="s">
        <v>26</v>
      </c>
      <c r="F261" s="101">
        <v>75</v>
      </c>
      <c r="G261" s="114" t="s">
        <v>68</v>
      </c>
      <c r="H261" s="145">
        <v>2459.3000000000002</v>
      </c>
      <c r="I261" s="176">
        <v>125</v>
      </c>
      <c r="J261" s="448" t="s">
        <v>184</v>
      </c>
      <c r="K261" s="85" t="s">
        <v>5</v>
      </c>
      <c r="L261" s="189">
        <f>L262+L263</f>
        <v>104864</v>
      </c>
      <c r="M261" s="189">
        <f>M262+M263</f>
        <v>9212</v>
      </c>
      <c r="N261" s="191">
        <v>0</v>
      </c>
      <c r="O261" s="144">
        <f>O262</f>
        <v>91097</v>
      </c>
      <c r="P261" s="144">
        <f>P262</f>
        <v>4555</v>
      </c>
      <c r="Q261" s="186">
        <f t="shared" si="41"/>
        <v>104864</v>
      </c>
      <c r="U261" s="514"/>
    </row>
    <row r="262" spans="1:41" s="203" customFormat="1" ht="48" customHeight="1" x14ac:dyDescent="0.3">
      <c r="A262" s="475"/>
      <c r="B262" s="455">
        <v>71955000</v>
      </c>
      <c r="C262" s="100" t="s">
        <v>45</v>
      </c>
      <c r="D262" s="100"/>
      <c r="E262" s="8"/>
      <c r="F262" s="101"/>
      <c r="G262" s="2"/>
      <c r="H262" s="143"/>
      <c r="I262" s="101"/>
      <c r="J262" s="5" t="s">
        <v>185</v>
      </c>
      <c r="K262" s="85" t="s">
        <v>25</v>
      </c>
      <c r="L262" s="189">
        <v>95652</v>
      </c>
      <c r="M262" s="144"/>
      <c r="N262" s="144"/>
      <c r="O262" s="144">
        <v>91097</v>
      </c>
      <c r="P262" s="144">
        <v>4555</v>
      </c>
      <c r="Q262" s="186">
        <f t="shared" si="41"/>
        <v>95652</v>
      </c>
      <c r="R262" s="201"/>
      <c r="S262" s="201"/>
      <c r="T262" s="201"/>
      <c r="U262" s="514"/>
      <c r="V262" s="201"/>
      <c r="W262" s="201"/>
      <c r="X262" s="201"/>
      <c r="Y262" s="201"/>
      <c r="Z262" s="201"/>
      <c r="AA262" s="201"/>
      <c r="AB262" s="201"/>
      <c r="AC262" s="201"/>
      <c r="AD262" s="201"/>
      <c r="AE262" s="201"/>
      <c r="AF262" s="201"/>
      <c r="AG262" s="201"/>
      <c r="AH262" s="201"/>
      <c r="AI262" s="201"/>
      <c r="AJ262" s="201"/>
      <c r="AK262" s="201"/>
      <c r="AL262" s="202"/>
      <c r="AM262" s="201"/>
      <c r="AN262" s="201"/>
      <c r="AO262" s="201"/>
    </row>
    <row r="263" spans="1:41" ht="19.5" customHeight="1" x14ac:dyDescent="0.25">
      <c r="A263" s="476"/>
      <c r="B263" s="455">
        <v>71955000</v>
      </c>
      <c r="C263" s="86" t="s">
        <v>45</v>
      </c>
      <c r="D263" s="5"/>
      <c r="E263" s="5"/>
      <c r="F263" s="176"/>
      <c r="G263" s="81"/>
      <c r="H263" s="145"/>
      <c r="I263" s="101"/>
      <c r="J263" s="5" t="s">
        <v>303</v>
      </c>
      <c r="K263" s="20" t="s">
        <v>298</v>
      </c>
      <c r="L263" s="164">
        <v>9212</v>
      </c>
      <c r="M263" s="164">
        <v>9212</v>
      </c>
      <c r="N263" s="186"/>
      <c r="O263" s="186"/>
      <c r="P263" s="186"/>
      <c r="Q263" s="186">
        <f t="shared" si="41"/>
        <v>9212</v>
      </c>
      <c r="U263" s="514"/>
    </row>
    <row r="264" spans="1:41" ht="18" customHeight="1" x14ac:dyDescent="0.25">
      <c r="A264" s="480" t="s">
        <v>118</v>
      </c>
      <c r="B264" s="481"/>
      <c r="C264" s="481"/>
      <c r="D264" s="481"/>
      <c r="E264" s="482"/>
      <c r="F264" s="101">
        <v>62</v>
      </c>
      <c r="G264" s="454" t="s">
        <v>5</v>
      </c>
      <c r="H264" s="137">
        <f>H266+H271+H275+H279+H283+H287+H291+H295+H299+H303+H307+H311+H315+H319+H323+H327+H347+H355+H357+H361+H365+H331+H335+H339+H343+H351+H370+H373+H376+H379+H382+H385+H388+H391+H394+H397+H400+H403+H406+H409+H412+H415+H418+H421+H424+H427+H430+H433+H436+H439+H442+H445+H448+H451+H454+H457+H460+H463+H466+H469+H472+H475</f>
        <v>397009.08999999985</v>
      </c>
      <c r="I264" s="101">
        <f>I266+I271+I275+I279+I283+I287+I291+I295+I299+I303+I307+I311+I315+I319+I323+I327+I347+I355+I357+I361+I365+I331+I335+I339+I343+I351+I370+I373+I376+I379+I382+I385+I388+I391+I394+I397+I400+I403+I406+I409+I412+I415+I418+I421+I424+I427+I430+I433+I436+I439+I442+I445+I448+I451+I454+I457+I460+I463+I466+I469+I472+I475</f>
        <v>17324</v>
      </c>
      <c r="J264" s="454" t="s">
        <v>5</v>
      </c>
      <c r="K264" s="126" t="s">
        <v>5</v>
      </c>
      <c r="L264" s="166">
        <f>L266+L271+L275+L279+L283+L287+L291+L295+L299+L303+L307+L311+L315+L319+L323+L327+L331+L335+L339+L343+L347+L351+L355+L357+L361+L365+L370+L373+L376+L379+L382+L385+L388+L391+L394+L397+L400+L403+L406+L409+L412+L415+L418+L421+L424+L427+L430+L433+L436+L439+L442+L445+L448+L451+L454+L457+L460+L463+L466+L469+L472+L475</f>
        <v>261395513</v>
      </c>
      <c r="M264" s="166">
        <f>M266+M271+M275+M279+M283+M287+M291+M295+M299+M303+M307+M311+M315+M319+M323+M327+M331+M335+M339+M343+M347+M351+M355+M357+M361+M365+M370+M373+M376+M379+M382+M385+M388+M391+M394+M397+M400+M403+M406+M409+M412+M415+M418+M421+M424+M427+M430+M433+M436+M439+M442+M445+M448+M451+M454+M457+M460+M463+M466+M469+M472+M475</f>
        <v>249746678</v>
      </c>
      <c r="N264" s="166">
        <f>N266+N271+N275+N279+N283+N287+N291+N295+N299+N303+N307+N311+N315+N319+N323+N327+N331+N335+N339+N343+N347+N351+N355+N357+N361+N365+N370+N373+N376+N379+N382+N385+N388+N391+N394+N397+N400+N403+N406+N409+N412+N415+N418+N421+N424+N427+N430+N433+N436+N439+N442+N445+N448+N451+N454+N457+N460+N463+N466+N469+N472+N475</f>
        <v>0</v>
      </c>
      <c r="O264" s="166">
        <f>O265+O266+O271+O275+O279+O283+O287+O291+O295+O299+O303+O307+O311+O315+O319+O323+O327+O331+O335+O339+O343+O347+O351+O355+O357+O361+O365+O370+O373+O376+O379+O382+O385+O388+O391+O394+O397+O400+O403+O406+O409+O412+O415+O418+O421+O424+O427+O430+O433+O436+O439+O442+O445+O448+O451+O454+O457+O460+O463+O466+O469+O472+O475</f>
        <v>11095000</v>
      </c>
      <c r="P264" s="166">
        <f>P266+P271+P275+P279+P283+P287+P291+P295+P299+P303+P307+P311+P315+P319+P323+P327+P331+P335+P339+P343+P347+P351+P355+P357+P361+P365+P370+P373+P376+P379+P382+P385+P388+P391+P394+P397+P400+P403+P406+P409+P412+P415+P418+P421+P424+P427+P430+P433+P436+P439+P442+P445+P448+P451+P454+P457+P460+P463+P466+P469+P472+P475</f>
        <v>554732</v>
      </c>
      <c r="Q264" s="186">
        <f t="shared" si="41"/>
        <v>261396410</v>
      </c>
      <c r="U264" s="514"/>
    </row>
    <row r="265" spans="1:41" s="203" customFormat="1" ht="18" customHeight="1" x14ac:dyDescent="0.3">
      <c r="A265" s="480" t="s">
        <v>97</v>
      </c>
      <c r="B265" s="481"/>
      <c r="C265" s="481"/>
      <c r="D265" s="481"/>
      <c r="E265" s="481"/>
      <c r="F265" s="481"/>
      <c r="G265" s="481"/>
      <c r="H265" s="481"/>
      <c r="I265" s="482"/>
      <c r="J265" s="454" t="s">
        <v>5</v>
      </c>
      <c r="K265" s="7" t="s">
        <v>5</v>
      </c>
      <c r="L265" s="186"/>
      <c r="M265" s="187"/>
      <c r="N265" s="187"/>
      <c r="O265" s="214">
        <v>897</v>
      </c>
      <c r="P265" s="187"/>
      <c r="Q265" s="186">
        <f t="shared" si="41"/>
        <v>897</v>
      </c>
      <c r="R265" s="201"/>
      <c r="S265" s="201"/>
      <c r="T265" s="201"/>
      <c r="U265" s="514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F265" s="201"/>
      <c r="AG265" s="201"/>
      <c r="AH265" s="201"/>
      <c r="AI265" s="201"/>
      <c r="AJ265" s="201"/>
      <c r="AK265" s="201"/>
      <c r="AL265" s="202"/>
      <c r="AM265" s="201"/>
      <c r="AN265" s="201"/>
      <c r="AO265" s="201"/>
    </row>
    <row r="266" spans="1:41" s="291" customFormat="1" ht="18" customHeight="1" x14ac:dyDescent="0.25">
      <c r="A266" s="471">
        <v>1</v>
      </c>
      <c r="B266" s="454">
        <v>71956000</v>
      </c>
      <c r="C266" s="448" t="s">
        <v>39</v>
      </c>
      <c r="D266" s="448" t="s">
        <v>39</v>
      </c>
      <c r="E266" s="448" t="s">
        <v>350</v>
      </c>
      <c r="F266" s="136" t="s">
        <v>119</v>
      </c>
      <c r="G266" s="454" t="s">
        <v>68</v>
      </c>
      <c r="H266" s="143">
        <v>2094.8000000000002</v>
      </c>
      <c r="I266" s="101">
        <v>70</v>
      </c>
      <c r="J266" s="448" t="s">
        <v>184</v>
      </c>
      <c r="K266" s="7" t="s">
        <v>5</v>
      </c>
      <c r="L266" s="166">
        <f>L267+L268+L269+L270</f>
        <v>10785851</v>
      </c>
      <c r="M266" s="166">
        <f>M267+M268+M269+M270</f>
        <v>10587871</v>
      </c>
      <c r="N266" s="166">
        <f>N267+N268+N269+N270</f>
        <v>0</v>
      </c>
      <c r="O266" s="166">
        <f>O267+O268+O269+O270</f>
        <v>188552</v>
      </c>
      <c r="P266" s="166">
        <f>P267+P268+P269+P270</f>
        <v>9428</v>
      </c>
      <c r="Q266" s="186">
        <f t="shared" si="41"/>
        <v>10785851</v>
      </c>
      <c r="U266" s="514"/>
    </row>
    <row r="267" spans="1:41" s="291" customFormat="1" ht="48" customHeight="1" x14ac:dyDescent="0.25">
      <c r="A267" s="472"/>
      <c r="B267" s="454">
        <v>71956000</v>
      </c>
      <c r="C267" s="448" t="s">
        <v>39</v>
      </c>
      <c r="D267" s="448"/>
      <c r="E267" s="448"/>
      <c r="F267" s="136"/>
      <c r="G267" s="454"/>
      <c r="H267" s="143"/>
      <c r="I267" s="101"/>
      <c r="J267" s="5" t="s">
        <v>185</v>
      </c>
      <c r="K267" s="7">
        <v>20</v>
      </c>
      <c r="L267" s="189">
        <v>197980</v>
      </c>
      <c r="M267" s="144"/>
      <c r="N267" s="189"/>
      <c r="O267" s="189">
        <v>188552</v>
      </c>
      <c r="P267" s="189">
        <v>9428</v>
      </c>
      <c r="Q267" s="186">
        <f t="shared" si="41"/>
        <v>197980</v>
      </c>
      <c r="U267" s="514"/>
    </row>
    <row r="268" spans="1:41" s="293" customFormat="1" ht="18" customHeight="1" x14ac:dyDescent="0.3">
      <c r="A268" s="472"/>
      <c r="B268" s="454">
        <v>71956000</v>
      </c>
      <c r="C268" s="448" t="s">
        <v>39</v>
      </c>
      <c r="D268" s="448"/>
      <c r="E268" s="448"/>
      <c r="F268" s="136"/>
      <c r="G268" s="454"/>
      <c r="H268" s="143"/>
      <c r="I268" s="101"/>
      <c r="J268" s="448" t="s">
        <v>189</v>
      </c>
      <c r="K268" s="7">
        <v>21</v>
      </c>
      <c r="L268" s="189">
        <v>221834</v>
      </c>
      <c r="M268" s="189">
        <f>L268</f>
        <v>221834</v>
      </c>
      <c r="N268" s="189"/>
      <c r="O268" s="189"/>
      <c r="P268" s="189"/>
      <c r="Q268" s="186">
        <f t="shared" si="41"/>
        <v>221834</v>
      </c>
      <c r="R268" s="290"/>
      <c r="S268" s="290"/>
      <c r="T268" s="290"/>
      <c r="U268" s="514"/>
      <c r="V268" s="290"/>
      <c r="W268" s="290"/>
      <c r="X268" s="290"/>
      <c r="Y268" s="290"/>
      <c r="Z268" s="290"/>
      <c r="AA268" s="290"/>
      <c r="AB268" s="290"/>
      <c r="AC268" s="290"/>
      <c r="AD268" s="290"/>
      <c r="AE268" s="290"/>
      <c r="AF268" s="290"/>
      <c r="AG268" s="290"/>
      <c r="AH268" s="290"/>
      <c r="AI268" s="290"/>
      <c r="AJ268" s="290"/>
      <c r="AK268" s="290"/>
      <c r="AL268" s="292"/>
      <c r="AM268" s="290"/>
      <c r="AN268" s="290"/>
      <c r="AO268" s="290"/>
    </row>
    <row r="269" spans="1:41" s="291" customFormat="1" ht="18" customHeight="1" x14ac:dyDescent="0.25">
      <c r="A269" s="472"/>
      <c r="B269" s="454">
        <v>71956000</v>
      </c>
      <c r="C269" s="448" t="s">
        <v>39</v>
      </c>
      <c r="D269" s="448"/>
      <c r="E269" s="448"/>
      <c r="F269" s="136"/>
      <c r="G269" s="454"/>
      <c r="H269" s="143"/>
      <c r="I269" s="101"/>
      <c r="J269" s="5" t="s">
        <v>186</v>
      </c>
      <c r="K269" s="7">
        <v>10</v>
      </c>
      <c r="L269" s="189">
        <v>6445880</v>
      </c>
      <c r="M269" s="189">
        <f t="shared" ref="M269:M270" si="43">L269</f>
        <v>6445880</v>
      </c>
      <c r="N269" s="189"/>
      <c r="O269" s="189"/>
      <c r="P269" s="189"/>
      <c r="Q269" s="186">
        <f t="shared" si="41"/>
        <v>6445880</v>
      </c>
      <c r="U269" s="514"/>
    </row>
    <row r="270" spans="1:41" s="291" customFormat="1" ht="18" customHeight="1" x14ac:dyDescent="0.25">
      <c r="A270" s="473"/>
      <c r="B270" s="454">
        <v>71956000</v>
      </c>
      <c r="C270" s="448" t="s">
        <v>39</v>
      </c>
      <c r="D270" s="448"/>
      <c r="E270" s="448"/>
      <c r="F270" s="136"/>
      <c r="G270" s="454"/>
      <c r="H270" s="143"/>
      <c r="I270" s="101"/>
      <c r="J270" s="5" t="s">
        <v>191</v>
      </c>
      <c r="K270" s="20" t="s">
        <v>9</v>
      </c>
      <c r="L270" s="189">
        <v>3920157</v>
      </c>
      <c r="M270" s="189">
        <f t="shared" si="43"/>
        <v>3920157</v>
      </c>
      <c r="N270" s="166"/>
      <c r="O270" s="192"/>
      <c r="P270" s="166"/>
      <c r="Q270" s="186">
        <f t="shared" si="41"/>
        <v>3920157</v>
      </c>
      <c r="U270" s="514"/>
    </row>
    <row r="271" spans="1:41" s="203" customFormat="1" ht="18" customHeight="1" x14ac:dyDescent="0.3">
      <c r="A271" s="471">
        <v>2</v>
      </c>
      <c r="B271" s="454">
        <v>71956000</v>
      </c>
      <c r="C271" s="448" t="s">
        <v>39</v>
      </c>
      <c r="D271" s="448" t="s">
        <v>39</v>
      </c>
      <c r="E271" s="448" t="s">
        <v>350</v>
      </c>
      <c r="F271" s="136" t="s">
        <v>120</v>
      </c>
      <c r="G271" s="454" t="s">
        <v>68</v>
      </c>
      <c r="H271" s="143">
        <v>9141.2000000000007</v>
      </c>
      <c r="I271" s="101">
        <v>394</v>
      </c>
      <c r="J271" s="448" t="s">
        <v>184</v>
      </c>
      <c r="K271" s="2" t="s">
        <v>5</v>
      </c>
      <c r="L271" s="189">
        <f>L272+L273+L274</f>
        <v>12990339</v>
      </c>
      <c r="M271" s="189">
        <f>M272+M273+M274</f>
        <v>12799911</v>
      </c>
      <c r="N271" s="189">
        <f>N272+N273+N274</f>
        <v>0</v>
      </c>
      <c r="O271" s="189">
        <f>O272+O273+O274</f>
        <v>181360</v>
      </c>
      <c r="P271" s="189">
        <f>P272+P273+P274</f>
        <v>9068</v>
      </c>
      <c r="Q271" s="186">
        <f t="shared" si="41"/>
        <v>12990339</v>
      </c>
      <c r="R271" s="201"/>
      <c r="S271" s="201"/>
      <c r="T271" s="201"/>
      <c r="U271" s="514"/>
      <c r="V271" s="201"/>
      <c r="W271" s="201"/>
      <c r="X271" s="201"/>
      <c r="Y271" s="201"/>
      <c r="Z271" s="201"/>
      <c r="AA271" s="201"/>
      <c r="AB271" s="201"/>
      <c r="AC271" s="201"/>
      <c r="AD271" s="201"/>
      <c r="AE271" s="201"/>
      <c r="AF271" s="201"/>
      <c r="AG271" s="201"/>
      <c r="AH271" s="201"/>
      <c r="AI271" s="201"/>
      <c r="AJ271" s="201"/>
      <c r="AK271" s="201"/>
      <c r="AL271" s="202"/>
      <c r="AM271" s="201"/>
      <c r="AN271" s="201"/>
      <c r="AO271" s="201"/>
    </row>
    <row r="272" spans="1:41" ht="48" customHeight="1" x14ac:dyDescent="0.25">
      <c r="A272" s="472"/>
      <c r="B272" s="454">
        <v>71956000</v>
      </c>
      <c r="C272" s="448" t="s">
        <v>39</v>
      </c>
      <c r="D272" s="448"/>
      <c r="E272" s="448"/>
      <c r="F272" s="136"/>
      <c r="G272" s="454"/>
      <c r="H272" s="143"/>
      <c r="I272" s="101"/>
      <c r="J272" s="5" t="s">
        <v>185</v>
      </c>
      <c r="K272" s="7">
        <v>20</v>
      </c>
      <c r="L272" s="189">
        <v>190428</v>
      </c>
      <c r="M272" s="144"/>
      <c r="N272" s="190"/>
      <c r="O272" s="189">
        <v>181360</v>
      </c>
      <c r="P272" s="189">
        <v>9068</v>
      </c>
      <c r="Q272" s="186">
        <f t="shared" si="41"/>
        <v>190428</v>
      </c>
      <c r="U272" s="514"/>
    </row>
    <row r="273" spans="1:41" ht="18" customHeight="1" x14ac:dyDescent="0.25">
      <c r="A273" s="472"/>
      <c r="B273" s="454">
        <v>71956000</v>
      </c>
      <c r="C273" s="448" t="s">
        <v>39</v>
      </c>
      <c r="D273" s="448"/>
      <c r="E273" s="448"/>
      <c r="F273" s="136"/>
      <c r="G273" s="454"/>
      <c r="H273" s="143"/>
      <c r="I273" s="101"/>
      <c r="J273" s="448" t="s">
        <v>189</v>
      </c>
      <c r="K273" s="7">
        <v>21</v>
      </c>
      <c r="L273" s="189">
        <v>268180</v>
      </c>
      <c r="M273" s="189">
        <v>268180</v>
      </c>
      <c r="N273" s="190"/>
      <c r="O273" s="189"/>
      <c r="P273" s="189"/>
      <c r="Q273" s="186">
        <f t="shared" si="41"/>
        <v>268180</v>
      </c>
      <c r="U273" s="514"/>
    </row>
    <row r="274" spans="1:41" s="203" customFormat="1" ht="33" customHeight="1" x14ac:dyDescent="0.3">
      <c r="A274" s="473"/>
      <c r="B274" s="454">
        <v>71956000</v>
      </c>
      <c r="C274" s="448" t="s">
        <v>39</v>
      </c>
      <c r="D274" s="448"/>
      <c r="E274" s="448"/>
      <c r="F274" s="136"/>
      <c r="G274" s="454"/>
      <c r="H274" s="143"/>
      <c r="I274" s="101"/>
      <c r="J274" s="16" t="s">
        <v>194</v>
      </c>
      <c r="K274" s="2" t="s">
        <v>37</v>
      </c>
      <c r="L274" s="189">
        <v>12531731</v>
      </c>
      <c r="M274" s="189">
        <v>12531731</v>
      </c>
      <c r="N274" s="166"/>
      <c r="O274" s="192"/>
      <c r="P274" s="166"/>
      <c r="Q274" s="186">
        <f t="shared" si="41"/>
        <v>12531731</v>
      </c>
      <c r="R274" s="201"/>
      <c r="S274" s="201"/>
      <c r="T274" s="201"/>
      <c r="U274" s="514"/>
      <c r="V274" s="201"/>
      <c r="W274" s="201"/>
      <c r="X274" s="201"/>
      <c r="Y274" s="201"/>
      <c r="Z274" s="201"/>
      <c r="AA274" s="201"/>
      <c r="AB274" s="201"/>
      <c r="AC274" s="201"/>
      <c r="AD274" s="201"/>
      <c r="AE274" s="201"/>
      <c r="AF274" s="201"/>
      <c r="AG274" s="201"/>
      <c r="AH274" s="201"/>
      <c r="AI274" s="201"/>
      <c r="AJ274" s="201"/>
      <c r="AK274" s="201"/>
      <c r="AL274" s="202"/>
      <c r="AM274" s="201"/>
      <c r="AN274" s="201"/>
      <c r="AO274" s="201"/>
    </row>
    <row r="275" spans="1:41" ht="18" customHeight="1" x14ac:dyDescent="0.25">
      <c r="A275" s="471">
        <v>3</v>
      </c>
      <c r="B275" s="454">
        <v>71956000</v>
      </c>
      <c r="C275" s="448" t="s">
        <v>39</v>
      </c>
      <c r="D275" s="448" t="s">
        <v>39</v>
      </c>
      <c r="E275" s="448" t="s">
        <v>350</v>
      </c>
      <c r="F275" s="136" t="s">
        <v>121</v>
      </c>
      <c r="G275" s="454" t="s">
        <v>68</v>
      </c>
      <c r="H275" s="143">
        <v>10263</v>
      </c>
      <c r="I275" s="101">
        <v>542</v>
      </c>
      <c r="J275" s="448" t="s">
        <v>184</v>
      </c>
      <c r="K275" s="2" t="s">
        <v>5</v>
      </c>
      <c r="L275" s="189">
        <f>L276+L277+L278</f>
        <v>12992345</v>
      </c>
      <c r="M275" s="189">
        <f>M276+M277+M278</f>
        <v>12799911</v>
      </c>
      <c r="N275" s="189">
        <f>N276+N277+N278</f>
        <v>0</v>
      </c>
      <c r="O275" s="189">
        <f>O276+O277+O278</f>
        <v>183270</v>
      </c>
      <c r="P275" s="189">
        <f>P276+P277+P278</f>
        <v>9164</v>
      </c>
      <c r="Q275" s="186">
        <f t="shared" si="41"/>
        <v>12992345</v>
      </c>
      <c r="U275" s="514"/>
    </row>
    <row r="276" spans="1:41" ht="48" customHeight="1" x14ac:dyDescent="0.25">
      <c r="A276" s="472"/>
      <c r="B276" s="454">
        <v>71956000</v>
      </c>
      <c r="C276" s="448" t="s">
        <v>39</v>
      </c>
      <c r="D276" s="448"/>
      <c r="E276" s="448"/>
      <c r="F276" s="136"/>
      <c r="G276" s="454"/>
      <c r="H276" s="143"/>
      <c r="I276" s="101"/>
      <c r="J276" s="5" t="s">
        <v>185</v>
      </c>
      <c r="K276" s="7">
        <v>20</v>
      </c>
      <c r="L276" s="189">
        <v>192434</v>
      </c>
      <c r="M276" s="144"/>
      <c r="N276" s="190"/>
      <c r="O276" s="189">
        <v>183270</v>
      </c>
      <c r="P276" s="189">
        <v>9164</v>
      </c>
      <c r="Q276" s="186">
        <f t="shared" si="41"/>
        <v>192434</v>
      </c>
      <c r="U276" s="514"/>
    </row>
    <row r="277" spans="1:41" s="203" customFormat="1" ht="18" customHeight="1" x14ac:dyDescent="0.3">
      <c r="A277" s="472"/>
      <c r="B277" s="454">
        <v>71956000</v>
      </c>
      <c r="C277" s="448" t="s">
        <v>39</v>
      </c>
      <c r="D277" s="448"/>
      <c r="E277" s="448"/>
      <c r="F277" s="136"/>
      <c r="G277" s="454"/>
      <c r="H277" s="143"/>
      <c r="I277" s="101"/>
      <c r="J277" s="448" t="s">
        <v>189</v>
      </c>
      <c r="K277" s="7">
        <v>21</v>
      </c>
      <c r="L277" s="189">
        <v>268180</v>
      </c>
      <c r="M277" s="189">
        <v>268180</v>
      </c>
      <c r="N277" s="190"/>
      <c r="O277" s="192"/>
      <c r="P277" s="166"/>
      <c r="Q277" s="186">
        <f t="shared" si="41"/>
        <v>268180</v>
      </c>
      <c r="R277" s="201"/>
      <c r="S277" s="201"/>
      <c r="T277" s="201"/>
      <c r="U277" s="514"/>
      <c r="V277" s="201"/>
      <c r="W277" s="201"/>
      <c r="X277" s="201"/>
      <c r="Y277" s="201"/>
      <c r="Z277" s="201"/>
      <c r="AA277" s="201"/>
      <c r="AB277" s="201"/>
      <c r="AC277" s="201"/>
      <c r="AD277" s="201"/>
      <c r="AE277" s="201"/>
      <c r="AF277" s="201"/>
      <c r="AG277" s="201"/>
      <c r="AH277" s="201"/>
      <c r="AI277" s="201"/>
      <c r="AJ277" s="201"/>
      <c r="AK277" s="201"/>
      <c r="AL277" s="202"/>
      <c r="AM277" s="201"/>
      <c r="AN277" s="201"/>
      <c r="AO277" s="201"/>
    </row>
    <row r="278" spans="1:41" ht="33" customHeight="1" x14ac:dyDescent="0.25">
      <c r="A278" s="473"/>
      <c r="B278" s="454">
        <v>71956000</v>
      </c>
      <c r="C278" s="448" t="s">
        <v>39</v>
      </c>
      <c r="D278" s="448"/>
      <c r="E278" s="448"/>
      <c r="F278" s="136"/>
      <c r="G278" s="454"/>
      <c r="H278" s="143"/>
      <c r="I278" s="101"/>
      <c r="J278" s="16" t="s">
        <v>194</v>
      </c>
      <c r="K278" s="2" t="s">
        <v>37</v>
      </c>
      <c r="L278" s="189">
        <v>12531731</v>
      </c>
      <c r="M278" s="189">
        <v>12531731</v>
      </c>
      <c r="N278" s="190"/>
      <c r="O278" s="192"/>
      <c r="P278" s="166"/>
      <c r="Q278" s="186">
        <f t="shared" si="41"/>
        <v>12531731</v>
      </c>
      <c r="U278" s="514"/>
    </row>
    <row r="279" spans="1:41" s="291" customFormat="1" ht="18" customHeight="1" x14ac:dyDescent="0.25">
      <c r="A279" s="471">
        <v>4</v>
      </c>
      <c r="B279" s="454">
        <v>71956000</v>
      </c>
      <c r="C279" s="448" t="s">
        <v>39</v>
      </c>
      <c r="D279" s="448" t="s">
        <v>39</v>
      </c>
      <c r="E279" s="448" t="s">
        <v>350</v>
      </c>
      <c r="F279" s="136" t="s">
        <v>122</v>
      </c>
      <c r="G279" s="454" t="s">
        <v>68</v>
      </c>
      <c r="H279" s="143">
        <v>4803.8999999999996</v>
      </c>
      <c r="I279" s="101">
        <v>282</v>
      </c>
      <c r="J279" s="448" t="s">
        <v>184</v>
      </c>
      <c r="K279" s="2" t="s">
        <v>5</v>
      </c>
      <c r="L279" s="189">
        <f>L280+L281+L282</f>
        <v>2619776</v>
      </c>
      <c r="M279" s="189">
        <f>M280+M281+M282</f>
        <v>2476203</v>
      </c>
      <c r="N279" s="189">
        <f>N280+N281+N282</f>
        <v>0</v>
      </c>
      <c r="O279" s="189">
        <f>O280+O281+O282</f>
        <v>136736</v>
      </c>
      <c r="P279" s="189">
        <f>P280+P281+P282</f>
        <v>6837</v>
      </c>
      <c r="Q279" s="186">
        <f t="shared" si="41"/>
        <v>2619776</v>
      </c>
      <c r="U279" s="514"/>
    </row>
    <row r="280" spans="1:41" s="293" customFormat="1" ht="48" customHeight="1" x14ac:dyDescent="0.3">
      <c r="A280" s="472"/>
      <c r="B280" s="454">
        <v>71956000</v>
      </c>
      <c r="C280" s="448" t="s">
        <v>39</v>
      </c>
      <c r="D280" s="448"/>
      <c r="E280" s="448"/>
      <c r="F280" s="136"/>
      <c r="G280" s="454"/>
      <c r="H280" s="143"/>
      <c r="I280" s="101"/>
      <c r="J280" s="5" t="s">
        <v>185</v>
      </c>
      <c r="K280" s="7">
        <v>20</v>
      </c>
      <c r="L280" s="189">
        <v>143573</v>
      </c>
      <c r="M280" s="144"/>
      <c r="N280" s="166"/>
      <c r="O280" s="192">
        <v>136736</v>
      </c>
      <c r="P280" s="192">
        <v>6837</v>
      </c>
      <c r="Q280" s="186">
        <f t="shared" si="41"/>
        <v>143573</v>
      </c>
      <c r="R280" s="290"/>
      <c r="S280" s="290"/>
      <c r="T280" s="290"/>
      <c r="U280" s="514"/>
      <c r="V280" s="290"/>
      <c r="W280" s="290"/>
      <c r="X280" s="290"/>
      <c r="Y280" s="290"/>
      <c r="Z280" s="290"/>
      <c r="AA280" s="290"/>
      <c r="AB280" s="290"/>
      <c r="AC280" s="290"/>
      <c r="AD280" s="290"/>
      <c r="AE280" s="290"/>
      <c r="AF280" s="290"/>
      <c r="AG280" s="290"/>
      <c r="AH280" s="290"/>
      <c r="AI280" s="290"/>
      <c r="AJ280" s="290"/>
      <c r="AK280" s="290"/>
      <c r="AL280" s="292"/>
      <c r="AM280" s="290"/>
      <c r="AN280" s="290"/>
      <c r="AO280" s="290"/>
    </row>
    <row r="281" spans="1:41" s="289" customFormat="1" ht="18" customHeight="1" x14ac:dyDescent="0.3">
      <c r="A281" s="472"/>
      <c r="B281" s="454">
        <v>71956000</v>
      </c>
      <c r="C281" s="448" t="s">
        <v>39</v>
      </c>
      <c r="D281" s="448"/>
      <c r="E281" s="448"/>
      <c r="F281" s="136"/>
      <c r="G281" s="454"/>
      <c r="H281" s="143"/>
      <c r="I281" s="101"/>
      <c r="J281" s="448" t="s">
        <v>189</v>
      </c>
      <c r="K281" s="7">
        <v>21</v>
      </c>
      <c r="L281" s="189">
        <v>51881</v>
      </c>
      <c r="M281" s="189">
        <f>L281</f>
        <v>51881</v>
      </c>
      <c r="N281" s="190"/>
      <c r="O281" s="190"/>
      <c r="P281" s="190"/>
      <c r="Q281" s="186">
        <f t="shared" si="41"/>
        <v>51881</v>
      </c>
      <c r="R281" s="285"/>
      <c r="S281" s="285"/>
      <c r="T281" s="285"/>
      <c r="U281" s="514"/>
      <c r="V281" s="285"/>
      <c r="W281" s="285"/>
      <c r="X281" s="285"/>
      <c r="Y281" s="285"/>
      <c r="Z281" s="285"/>
      <c r="AA281" s="285"/>
      <c r="AB281" s="285"/>
      <c r="AC281" s="285"/>
      <c r="AD281" s="285"/>
      <c r="AE281" s="285"/>
      <c r="AF281" s="285"/>
      <c r="AG281" s="285"/>
      <c r="AH281" s="285"/>
      <c r="AI281" s="285"/>
      <c r="AJ281" s="285"/>
      <c r="AK281" s="285"/>
      <c r="AL281" s="292"/>
      <c r="AM281" s="285"/>
      <c r="AN281" s="285"/>
      <c r="AO281" s="285"/>
    </row>
    <row r="282" spans="1:41" s="289" customFormat="1" ht="18" customHeight="1" x14ac:dyDescent="0.3">
      <c r="A282" s="473"/>
      <c r="B282" s="454">
        <v>71956000</v>
      </c>
      <c r="C282" s="448" t="s">
        <v>39</v>
      </c>
      <c r="D282" s="448"/>
      <c r="E282" s="448"/>
      <c r="F282" s="136"/>
      <c r="G282" s="454"/>
      <c r="H282" s="143"/>
      <c r="I282" s="101"/>
      <c r="J282" s="5" t="s">
        <v>191</v>
      </c>
      <c r="K282" s="20" t="s">
        <v>9</v>
      </c>
      <c r="L282" s="189">
        <v>2424322</v>
      </c>
      <c r="M282" s="189">
        <f>L282</f>
        <v>2424322</v>
      </c>
      <c r="N282" s="190"/>
      <c r="O282" s="190"/>
      <c r="P282" s="190"/>
      <c r="Q282" s="186">
        <f t="shared" si="41"/>
        <v>2424322</v>
      </c>
      <c r="R282" s="285"/>
      <c r="S282" s="285"/>
      <c r="T282" s="285"/>
      <c r="U282" s="514"/>
      <c r="V282" s="285"/>
      <c r="W282" s="285"/>
      <c r="X282" s="285"/>
      <c r="Y282" s="285"/>
      <c r="Z282" s="285"/>
      <c r="AA282" s="285"/>
      <c r="AB282" s="285"/>
      <c r="AC282" s="285"/>
      <c r="AD282" s="285"/>
      <c r="AE282" s="285"/>
      <c r="AF282" s="285"/>
      <c r="AG282" s="285"/>
      <c r="AH282" s="285"/>
      <c r="AI282" s="285"/>
      <c r="AJ282" s="285"/>
      <c r="AK282" s="285"/>
      <c r="AL282" s="292"/>
      <c r="AM282" s="285"/>
      <c r="AN282" s="285"/>
      <c r="AO282" s="285"/>
    </row>
    <row r="283" spans="1:41" s="1" customFormat="1" ht="18" customHeight="1" x14ac:dyDescent="0.3">
      <c r="A283" s="471">
        <v>5</v>
      </c>
      <c r="B283" s="454">
        <v>71956000</v>
      </c>
      <c r="C283" s="448" t="s">
        <v>39</v>
      </c>
      <c r="D283" s="448" t="s">
        <v>39</v>
      </c>
      <c r="E283" s="448" t="s">
        <v>352</v>
      </c>
      <c r="F283" s="136" t="s">
        <v>42</v>
      </c>
      <c r="G283" s="454" t="s">
        <v>68</v>
      </c>
      <c r="H283" s="143">
        <v>12439.2</v>
      </c>
      <c r="I283" s="101">
        <v>510</v>
      </c>
      <c r="J283" s="448" t="s">
        <v>184</v>
      </c>
      <c r="K283" s="2" t="s">
        <v>5</v>
      </c>
      <c r="L283" s="189">
        <f>L284+L285+L286</f>
        <v>16222145</v>
      </c>
      <c r="M283" s="189">
        <f>M284+M285+M286</f>
        <v>16001511</v>
      </c>
      <c r="N283" s="189">
        <f>N284+N285+N286</f>
        <v>0</v>
      </c>
      <c r="O283" s="189">
        <f>O284+O285+O286</f>
        <v>210127</v>
      </c>
      <c r="P283" s="189">
        <f>P284+P285+P286</f>
        <v>10507</v>
      </c>
      <c r="Q283" s="186">
        <f t="shared" si="41"/>
        <v>16222145</v>
      </c>
      <c r="R283" s="11"/>
      <c r="S283" s="11"/>
      <c r="T283" s="11"/>
      <c r="U283" s="514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26"/>
      <c r="AM283" s="11"/>
      <c r="AN283" s="11"/>
      <c r="AO283" s="11"/>
    </row>
    <row r="284" spans="1:41" s="1" customFormat="1" ht="48" customHeight="1" x14ac:dyDescent="0.3">
      <c r="A284" s="472"/>
      <c r="B284" s="454">
        <v>71956000</v>
      </c>
      <c r="C284" s="448" t="s">
        <v>39</v>
      </c>
      <c r="D284" s="448"/>
      <c r="E284" s="448"/>
      <c r="F284" s="136"/>
      <c r="G284" s="454"/>
      <c r="H284" s="143"/>
      <c r="I284" s="101"/>
      <c r="J284" s="5" t="s">
        <v>185</v>
      </c>
      <c r="K284" s="7">
        <v>20</v>
      </c>
      <c r="L284" s="189">
        <v>220634</v>
      </c>
      <c r="M284" s="144"/>
      <c r="N284" s="190"/>
      <c r="O284" s="192">
        <v>210127</v>
      </c>
      <c r="P284" s="192">
        <v>10507</v>
      </c>
      <c r="Q284" s="186">
        <f t="shared" si="41"/>
        <v>220634</v>
      </c>
      <c r="R284" s="11"/>
      <c r="S284" s="11"/>
      <c r="T284" s="11"/>
      <c r="U284" s="514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26"/>
      <c r="AM284" s="11"/>
      <c r="AN284" s="11"/>
      <c r="AO284" s="11"/>
    </row>
    <row r="285" spans="1:41" s="17" customFormat="1" ht="18" customHeight="1" x14ac:dyDescent="0.3">
      <c r="A285" s="472"/>
      <c r="B285" s="454">
        <v>71956000</v>
      </c>
      <c r="C285" s="448" t="s">
        <v>39</v>
      </c>
      <c r="D285" s="448"/>
      <c r="E285" s="448"/>
      <c r="F285" s="136"/>
      <c r="G285" s="454"/>
      <c r="H285" s="143"/>
      <c r="I285" s="101"/>
      <c r="J285" s="448" t="s">
        <v>189</v>
      </c>
      <c r="K285" s="7">
        <v>21</v>
      </c>
      <c r="L285" s="189">
        <v>335258</v>
      </c>
      <c r="M285" s="189">
        <v>335258</v>
      </c>
      <c r="N285" s="190"/>
      <c r="O285" s="190"/>
      <c r="P285" s="190"/>
      <c r="Q285" s="186">
        <f t="shared" si="41"/>
        <v>335258</v>
      </c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26"/>
      <c r="AM285" s="30"/>
      <c r="AN285" s="30"/>
      <c r="AO285" s="30"/>
    </row>
    <row r="286" spans="1:41" s="17" customFormat="1" ht="33" customHeight="1" x14ac:dyDescent="0.3">
      <c r="A286" s="473"/>
      <c r="B286" s="454">
        <v>71956000</v>
      </c>
      <c r="C286" s="448" t="s">
        <v>39</v>
      </c>
      <c r="D286" s="448"/>
      <c r="E286" s="448"/>
      <c r="F286" s="136"/>
      <c r="G286" s="454"/>
      <c r="H286" s="143"/>
      <c r="I286" s="101"/>
      <c r="J286" s="16" t="s">
        <v>194</v>
      </c>
      <c r="K286" s="2" t="s">
        <v>37</v>
      </c>
      <c r="L286" s="189">
        <v>15666253</v>
      </c>
      <c r="M286" s="189">
        <v>15666253</v>
      </c>
      <c r="N286" s="190"/>
      <c r="O286" s="190"/>
      <c r="P286" s="190"/>
      <c r="Q286" s="186">
        <f t="shared" si="41"/>
        <v>15666253</v>
      </c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26"/>
      <c r="AM286" s="30"/>
      <c r="AN286" s="30"/>
      <c r="AO286" s="30"/>
    </row>
    <row r="287" spans="1:41" s="1" customFormat="1" ht="18" customHeight="1" x14ac:dyDescent="0.3">
      <c r="A287" s="471">
        <v>6</v>
      </c>
      <c r="B287" s="454">
        <v>71956000</v>
      </c>
      <c r="C287" s="448" t="s">
        <v>39</v>
      </c>
      <c r="D287" s="448" t="s">
        <v>39</v>
      </c>
      <c r="E287" s="448" t="s">
        <v>352</v>
      </c>
      <c r="F287" s="136" t="s">
        <v>41</v>
      </c>
      <c r="G287" s="454" t="s">
        <v>68</v>
      </c>
      <c r="H287" s="143">
        <v>12513.5</v>
      </c>
      <c r="I287" s="101">
        <v>567</v>
      </c>
      <c r="J287" s="448" t="s">
        <v>184</v>
      </c>
      <c r="K287" s="2" t="s">
        <v>5</v>
      </c>
      <c r="L287" s="189">
        <f>L288+L289+L290</f>
        <v>16222189</v>
      </c>
      <c r="M287" s="189">
        <f>M288+M289+M290</f>
        <v>16001511</v>
      </c>
      <c r="N287" s="189">
        <f>N288+N289+N290</f>
        <v>0</v>
      </c>
      <c r="O287" s="189">
        <f>O288+O289+O290</f>
        <v>210169</v>
      </c>
      <c r="P287" s="189">
        <f>P288+P289+P290</f>
        <v>10509</v>
      </c>
      <c r="Q287" s="186">
        <f t="shared" si="41"/>
        <v>16222189</v>
      </c>
      <c r="R287" s="11"/>
      <c r="S287" s="11"/>
      <c r="T287" s="11"/>
      <c r="U287" s="514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26"/>
      <c r="AM287" s="11"/>
      <c r="AN287" s="11"/>
      <c r="AO287" s="11"/>
    </row>
    <row r="288" spans="1:41" s="1" customFormat="1" ht="48" customHeight="1" x14ac:dyDescent="0.3">
      <c r="A288" s="472"/>
      <c r="B288" s="454">
        <v>71956000</v>
      </c>
      <c r="C288" s="448" t="s">
        <v>39</v>
      </c>
      <c r="D288" s="448"/>
      <c r="E288" s="448"/>
      <c r="F288" s="136"/>
      <c r="G288" s="454"/>
      <c r="H288" s="143"/>
      <c r="I288" s="101"/>
      <c r="J288" s="5" t="s">
        <v>185</v>
      </c>
      <c r="K288" s="7">
        <v>20</v>
      </c>
      <c r="L288" s="189">
        <v>220678</v>
      </c>
      <c r="M288" s="144"/>
      <c r="N288" s="190"/>
      <c r="O288" s="192">
        <v>210169</v>
      </c>
      <c r="P288" s="192">
        <v>10509</v>
      </c>
      <c r="Q288" s="186">
        <f t="shared" si="41"/>
        <v>220678</v>
      </c>
      <c r="R288" s="11"/>
      <c r="S288" s="11"/>
      <c r="T288" s="11"/>
      <c r="U288" s="514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26"/>
      <c r="AM288" s="11"/>
      <c r="AN288" s="11"/>
      <c r="AO288" s="11"/>
    </row>
    <row r="289" spans="1:41" s="1" customFormat="1" ht="18" customHeight="1" x14ac:dyDescent="0.3">
      <c r="A289" s="472"/>
      <c r="B289" s="454">
        <v>71956000</v>
      </c>
      <c r="C289" s="448" t="s">
        <v>39</v>
      </c>
      <c r="D289" s="448"/>
      <c r="E289" s="448"/>
      <c r="F289" s="136"/>
      <c r="G289" s="454"/>
      <c r="H289" s="143"/>
      <c r="I289" s="101"/>
      <c r="J289" s="448" t="s">
        <v>189</v>
      </c>
      <c r="K289" s="7">
        <v>21</v>
      </c>
      <c r="L289" s="189">
        <v>335258</v>
      </c>
      <c r="M289" s="189">
        <v>335258</v>
      </c>
      <c r="N289" s="190"/>
      <c r="O289" s="190"/>
      <c r="P289" s="190"/>
      <c r="Q289" s="186">
        <f t="shared" si="41"/>
        <v>335258</v>
      </c>
      <c r="R289" s="11"/>
      <c r="S289" s="11"/>
      <c r="T289" s="11"/>
      <c r="U289" s="514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26"/>
      <c r="AM289" s="11"/>
      <c r="AN289" s="11"/>
      <c r="AO289" s="11"/>
    </row>
    <row r="290" spans="1:41" s="1" customFormat="1" ht="33" customHeight="1" x14ac:dyDescent="0.3">
      <c r="A290" s="473"/>
      <c r="B290" s="454">
        <v>71956000</v>
      </c>
      <c r="C290" s="448" t="s">
        <v>39</v>
      </c>
      <c r="D290" s="448"/>
      <c r="E290" s="448"/>
      <c r="F290" s="136"/>
      <c r="G290" s="454"/>
      <c r="H290" s="143"/>
      <c r="I290" s="101"/>
      <c r="J290" s="16" t="s">
        <v>194</v>
      </c>
      <c r="K290" s="2" t="s">
        <v>37</v>
      </c>
      <c r="L290" s="189">
        <v>15666253</v>
      </c>
      <c r="M290" s="189">
        <v>15666253</v>
      </c>
      <c r="N290" s="190"/>
      <c r="O290" s="190"/>
      <c r="P290" s="190"/>
      <c r="Q290" s="186">
        <f t="shared" si="41"/>
        <v>15666253</v>
      </c>
      <c r="R290" s="11"/>
      <c r="S290" s="11"/>
      <c r="T290" s="11"/>
      <c r="U290" s="514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26"/>
      <c r="AM290" s="11"/>
      <c r="AN290" s="11"/>
      <c r="AO290" s="11"/>
    </row>
    <row r="291" spans="1:41" s="1" customFormat="1" ht="18" customHeight="1" x14ac:dyDescent="0.3">
      <c r="A291" s="471">
        <v>7</v>
      </c>
      <c r="B291" s="454">
        <v>71956000</v>
      </c>
      <c r="C291" s="448" t="s">
        <v>39</v>
      </c>
      <c r="D291" s="448" t="s">
        <v>39</v>
      </c>
      <c r="E291" s="448" t="s">
        <v>352</v>
      </c>
      <c r="F291" s="136" t="s">
        <v>123</v>
      </c>
      <c r="G291" s="454" t="s">
        <v>68</v>
      </c>
      <c r="H291" s="143">
        <v>7432.8</v>
      </c>
      <c r="I291" s="101">
        <v>368</v>
      </c>
      <c r="J291" s="448" t="s">
        <v>184</v>
      </c>
      <c r="K291" s="2" t="s">
        <v>5</v>
      </c>
      <c r="L291" s="189">
        <f>L292+L293+L294</f>
        <v>9701227</v>
      </c>
      <c r="M291" s="189">
        <f>M292+M293+M294</f>
        <v>9537504</v>
      </c>
      <c r="N291" s="189">
        <f>N292+N293+N294</f>
        <v>0</v>
      </c>
      <c r="O291" s="189">
        <f>O292+O293+O294</f>
        <v>155926</v>
      </c>
      <c r="P291" s="189">
        <f>P292+P293+P294</f>
        <v>7797</v>
      </c>
      <c r="Q291" s="186">
        <f t="shared" si="41"/>
        <v>9701227</v>
      </c>
      <c r="R291" s="11"/>
      <c r="S291" s="11"/>
      <c r="T291" s="11"/>
      <c r="U291" s="514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26"/>
      <c r="AM291" s="11"/>
      <c r="AN291" s="11"/>
      <c r="AO291" s="11"/>
    </row>
    <row r="292" spans="1:41" s="17" customFormat="1" ht="48" customHeight="1" x14ac:dyDescent="0.3">
      <c r="A292" s="472"/>
      <c r="B292" s="454">
        <v>71956000</v>
      </c>
      <c r="C292" s="448" t="s">
        <v>39</v>
      </c>
      <c r="D292" s="448"/>
      <c r="E292" s="448"/>
      <c r="F292" s="136"/>
      <c r="G292" s="454"/>
      <c r="H292" s="143"/>
      <c r="I292" s="101"/>
      <c r="J292" s="5" t="s">
        <v>185</v>
      </c>
      <c r="K292" s="7">
        <v>20</v>
      </c>
      <c r="L292" s="189">
        <v>163723</v>
      </c>
      <c r="M292" s="144"/>
      <c r="N292" s="190"/>
      <c r="O292" s="192">
        <v>155926</v>
      </c>
      <c r="P292" s="192">
        <v>7797</v>
      </c>
      <c r="Q292" s="186">
        <f t="shared" si="41"/>
        <v>163723</v>
      </c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26"/>
      <c r="AM292" s="30"/>
      <c r="AN292" s="30"/>
      <c r="AO292" s="30"/>
    </row>
    <row r="293" spans="1:41" s="17" customFormat="1" ht="18" customHeight="1" x14ac:dyDescent="0.3">
      <c r="A293" s="472"/>
      <c r="B293" s="454">
        <v>71956000</v>
      </c>
      <c r="C293" s="448" t="s">
        <v>39</v>
      </c>
      <c r="D293" s="448"/>
      <c r="E293" s="448"/>
      <c r="F293" s="136"/>
      <c r="G293" s="454"/>
      <c r="H293" s="143"/>
      <c r="I293" s="101"/>
      <c r="J293" s="448" t="s">
        <v>189</v>
      </c>
      <c r="K293" s="7">
        <v>21</v>
      </c>
      <c r="L293" s="189">
        <v>199827</v>
      </c>
      <c r="M293" s="189">
        <v>199827</v>
      </c>
      <c r="N293" s="190"/>
      <c r="O293" s="190"/>
      <c r="P293" s="190"/>
      <c r="Q293" s="186">
        <f t="shared" si="41"/>
        <v>199827</v>
      </c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26"/>
      <c r="AM293" s="30"/>
      <c r="AN293" s="30"/>
      <c r="AO293" s="30"/>
    </row>
    <row r="294" spans="1:41" s="17" customFormat="1" ht="33" customHeight="1" x14ac:dyDescent="0.3">
      <c r="A294" s="473"/>
      <c r="B294" s="454">
        <v>71956000</v>
      </c>
      <c r="C294" s="448" t="s">
        <v>39</v>
      </c>
      <c r="D294" s="448"/>
      <c r="E294" s="448"/>
      <c r="F294" s="136"/>
      <c r="G294" s="454"/>
      <c r="H294" s="143"/>
      <c r="I294" s="101"/>
      <c r="J294" s="16" t="s">
        <v>194</v>
      </c>
      <c r="K294" s="2" t="s">
        <v>37</v>
      </c>
      <c r="L294" s="189">
        <v>9337677</v>
      </c>
      <c r="M294" s="189">
        <v>9337677</v>
      </c>
      <c r="N294" s="190"/>
      <c r="O294" s="190"/>
      <c r="P294" s="190"/>
      <c r="Q294" s="186">
        <f t="shared" si="41"/>
        <v>9337677</v>
      </c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26"/>
      <c r="AM294" s="30"/>
      <c r="AN294" s="30"/>
      <c r="AO294" s="30"/>
    </row>
    <row r="295" spans="1:41" s="17" customFormat="1" ht="18" customHeight="1" x14ac:dyDescent="0.3">
      <c r="A295" s="471">
        <v>8</v>
      </c>
      <c r="B295" s="454">
        <v>71956000</v>
      </c>
      <c r="C295" s="448" t="s">
        <v>39</v>
      </c>
      <c r="D295" s="448" t="s">
        <v>39</v>
      </c>
      <c r="E295" s="448" t="s">
        <v>354</v>
      </c>
      <c r="F295" s="136" t="s">
        <v>124</v>
      </c>
      <c r="G295" s="454" t="s">
        <v>68</v>
      </c>
      <c r="H295" s="143">
        <v>4729.5</v>
      </c>
      <c r="I295" s="101">
        <v>215</v>
      </c>
      <c r="J295" s="448" t="s">
        <v>184</v>
      </c>
      <c r="K295" s="2" t="s">
        <v>5</v>
      </c>
      <c r="L295" s="189">
        <f>L296+L297+L298</f>
        <v>6494693</v>
      </c>
      <c r="M295" s="189">
        <f>M296+M297+M298</f>
        <v>6358406</v>
      </c>
      <c r="N295" s="189">
        <f>N296+N297+N298</f>
        <v>0</v>
      </c>
      <c r="O295" s="189">
        <f>O296+O297+O298</f>
        <v>129797</v>
      </c>
      <c r="P295" s="189">
        <f>P296+P297+P298</f>
        <v>6490</v>
      </c>
      <c r="Q295" s="186">
        <f t="shared" ref="Q295:Q358" si="44">M295+N295+O295+P295</f>
        <v>6494693</v>
      </c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26"/>
      <c r="AM295" s="30"/>
      <c r="AN295" s="30"/>
      <c r="AO295" s="30"/>
    </row>
    <row r="296" spans="1:41" s="17" customFormat="1" ht="48" customHeight="1" x14ac:dyDescent="0.3">
      <c r="A296" s="472"/>
      <c r="B296" s="454">
        <v>71956000</v>
      </c>
      <c r="C296" s="448" t="s">
        <v>39</v>
      </c>
      <c r="D296" s="448"/>
      <c r="E296" s="448"/>
      <c r="F296" s="136"/>
      <c r="G296" s="454"/>
      <c r="H296" s="143"/>
      <c r="I296" s="101"/>
      <c r="J296" s="5" t="s">
        <v>185</v>
      </c>
      <c r="K296" s="7">
        <v>20</v>
      </c>
      <c r="L296" s="189">
        <v>136287</v>
      </c>
      <c r="M296" s="144"/>
      <c r="N296" s="190"/>
      <c r="O296" s="192">
        <v>129797</v>
      </c>
      <c r="P296" s="192">
        <v>6490</v>
      </c>
      <c r="Q296" s="186">
        <f t="shared" si="44"/>
        <v>136287</v>
      </c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26"/>
      <c r="AM296" s="30"/>
      <c r="AN296" s="30"/>
      <c r="AO296" s="30"/>
    </row>
    <row r="297" spans="1:41" s="17" customFormat="1" ht="18" customHeight="1" x14ac:dyDescent="0.3">
      <c r="A297" s="472"/>
      <c r="B297" s="454">
        <v>71956000</v>
      </c>
      <c r="C297" s="448" t="s">
        <v>39</v>
      </c>
      <c r="D297" s="448"/>
      <c r="E297" s="448"/>
      <c r="F297" s="136"/>
      <c r="G297" s="454"/>
      <c r="H297" s="143"/>
      <c r="I297" s="101"/>
      <c r="J297" s="448" t="s">
        <v>189</v>
      </c>
      <c r="K297" s="7">
        <v>21</v>
      </c>
      <c r="L297" s="189">
        <v>133219</v>
      </c>
      <c r="M297" s="189">
        <v>133219</v>
      </c>
      <c r="N297" s="190"/>
      <c r="O297" s="190"/>
      <c r="P297" s="190"/>
      <c r="Q297" s="186">
        <f t="shared" si="44"/>
        <v>133219</v>
      </c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26"/>
      <c r="AM297" s="30"/>
      <c r="AN297" s="30"/>
      <c r="AO297" s="30"/>
    </row>
    <row r="298" spans="1:41" s="17" customFormat="1" ht="33" customHeight="1" x14ac:dyDescent="0.3">
      <c r="A298" s="473"/>
      <c r="B298" s="454">
        <v>71956000</v>
      </c>
      <c r="C298" s="448" t="s">
        <v>39</v>
      </c>
      <c r="D298" s="448"/>
      <c r="E298" s="448"/>
      <c r="F298" s="136"/>
      <c r="G298" s="454"/>
      <c r="H298" s="143"/>
      <c r="I298" s="101"/>
      <c r="J298" s="16" t="s">
        <v>194</v>
      </c>
      <c r="K298" s="2" t="s">
        <v>37</v>
      </c>
      <c r="L298" s="189">
        <v>6225187</v>
      </c>
      <c r="M298" s="189">
        <v>6225187</v>
      </c>
      <c r="N298" s="190"/>
      <c r="O298" s="190"/>
      <c r="P298" s="190"/>
      <c r="Q298" s="186">
        <f t="shared" si="44"/>
        <v>6225187</v>
      </c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26"/>
      <c r="AM298" s="30"/>
      <c r="AN298" s="30"/>
      <c r="AO298" s="30"/>
    </row>
    <row r="299" spans="1:41" s="17" customFormat="1" ht="18" customHeight="1" x14ac:dyDescent="0.3">
      <c r="A299" s="471">
        <v>9</v>
      </c>
      <c r="B299" s="454">
        <v>71956000</v>
      </c>
      <c r="C299" s="448" t="s">
        <v>39</v>
      </c>
      <c r="D299" s="448" t="s">
        <v>39</v>
      </c>
      <c r="E299" s="448" t="s">
        <v>354</v>
      </c>
      <c r="F299" s="136" t="s">
        <v>123</v>
      </c>
      <c r="G299" s="454" t="s">
        <v>68</v>
      </c>
      <c r="H299" s="143">
        <v>4729.5</v>
      </c>
      <c r="I299" s="101">
        <v>267</v>
      </c>
      <c r="J299" s="448" t="s">
        <v>184</v>
      </c>
      <c r="K299" s="2" t="s">
        <v>5</v>
      </c>
      <c r="L299" s="189">
        <f>L300+L301+L302</f>
        <v>6494693</v>
      </c>
      <c r="M299" s="189">
        <f>M300+M301+M302</f>
        <v>6358406</v>
      </c>
      <c r="N299" s="189">
        <f>N300+N301+N302</f>
        <v>0</v>
      </c>
      <c r="O299" s="189">
        <f>O300+O301+O302</f>
        <v>129797</v>
      </c>
      <c r="P299" s="189">
        <f>P300+P301+P302</f>
        <v>6490</v>
      </c>
      <c r="Q299" s="186">
        <f t="shared" si="44"/>
        <v>6494693</v>
      </c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26"/>
      <c r="AM299" s="30"/>
      <c r="AN299" s="30"/>
      <c r="AO299" s="30"/>
    </row>
    <row r="300" spans="1:41" s="17" customFormat="1" ht="48" customHeight="1" x14ac:dyDescent="0.3">
      <c r="A300" s="472"/>
      <c r="B300" s="454">
        <v>71956000</v>
      </c>
      <c r="C300" s="448" t="s">
        <v>39</v>
      </c>
      <c r="D300" s="448"/>
      <c r="E300" s="448"/>
      <c r="F300" s="136"/>
      <c r="G300" s="454"/>
      <c r="H300" s="143"/>
      <c r="I300" s="101"/>
      <c r="J300" s="5" t="s">
        <v>185</v>
      </c>
      <c r="K300" s="7">
        <v>20</v>
      </c>
      <c r="L300" s="189">
        <v>136287</v>
      </c>
      <c r="M300" s="144"/>
      <c r="N300" s="190"/>
      <c r="O300" s="192">
        <v>129797</v>
      </c>
      <c r="P300" s="192">
        <v>6490</v>
      </c>
      <c r="Q300" s="186">
        <f t="shared" si="44"/>
        <v>136287</v>
      </c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26"/>
      <c r="AM300" s="30"/>
      <c r="AN300" s="30"/>
      <c r="AO300" s="30"/>
    </row>
    <row r="301" spans="1:41" s="17" customFormat="1" ht="18" customHeight="1" x14ac:dyDescent="0.3">
      <c r="A301" s="472"/>
      <c r="B301" s="454">
        <v>71956000</v>
      </c>
      <c r="C301" s="448" t="s">
        <v>39</v>
      </c>
      <c r="D301" s="448"/>
      <c r="E301" s="448"/>
      <c r="F301" s="136"/>
      <c r="G301" s="454"/>
      <c r="H301" s="143"/>
      <c r="I301" s="101"/>
      <c r="J301" s="448" t="s">
        <v>189</v>
      </c>
      <c r="K301" s="7">
        <v>21</v>
      </c>
      <c r="L301" s="189">
        <v>133219</v>
      </c>
      <c r="M301" s="189">
        <v>133219</v>
      </c>
      <c r="N301" s="190"/>
      <c r="O301" s="190"/>
      <c r="P301" s="190"/>
      <c r="Q301" s="186">
        <f t="shared" si="44"/>
        <v>133219</v>
      </c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26"/>
      <c r="AM301" s="30"/>
      <c r="AN301" s="30"/>
      <c r="AO301" s="30"/>
    </row>
    <row r="302" spans="1:41" s="17" customFormat="1" ht="33" customHeight="1" x14ac:dyDescent="0.3">
      <c r="A302" s="473"/>
      <c r="B302" s="454">
        <v>71956000</v>
      </c>
      <c r="C302" s="448" t="s">
        <v>39</v>
      </c>
      <c r="D302" s="448"/>
      <c r="E302" s="448"/>
      <c r="F302" s="136"/>
      <c r="G302" s="454"/>
      <c r="H302" s="143"/>
      <c r="I302" s="101"/>
      <c r="J302" s="16" t="s">
        <v>194</v>
      </c>
      <c r="K302" s="2" t="s">
        <v>37</v>
      </c>
      <c r="L302" s="189">
        <v>6225187</v>
      </c>
      <c r="M302" s="189">
        <v>6225187</v>
      </c>
      <c r="N302" s="190"/>
      <c r="O302" s="190"/>
      <c r="P302" s="190"/>
      <c r="Q302" s="186">
        <f t="shared" si="44"/>
        <v>6225187</v>
      </c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26"/>
      <c r="AM302" s="30"/>
      <c r="AN302" s="30"/>
      <c r="AO302" s="30"/>
    </row>
    <row r="303" spans="1:41" s="17" customFormat="1" ht="18" customHeight="1" x14ac:dyDescent="0.3">
      <c r="A303" s="471">
        <v>10</v>
      </c>
      <c r="B303" s="454">
        <v>71956000</v>
      </c>
      <c r="C303" s="448" t="s">
        <v>39</v>
      </c>
      <c r="D303" s="448" t="s">
        <v>39</v>
      </c>
      <c r="E303" s="448" t="s">
        <v>354</v>
      </c>
      <c r="F303" s="136" t="s">
        <v>125</v>
      </c>
      <c r="G303" s="454" t="s">
        <v>68</v>
      </c>
      <c r="H303" s="143">
        <v>14594</v>
      </c>
      <c r="I303" s="101">
        <v>636</v>
      </c>
      <c r="J303" s="448" t="s">
        <v>184</v>
      </c>
      <c r="K303" s="2" t="s">
        <v>5</v>
      </c>
      <c r="L303" s="189">
        <f>L304+L305+L306</f>
        <v>19447799</v>
      </c>
      <c r="M303" s="189">
        <f>M304+M305+M306</f>
        <v>19201549</v>
      </c>
      <c r="N303" s="189">
        <f>N304+N305+N306</f>
        <v>0</v>
      </c>
      <c r="O303" s="189">
        <f>O304+O305+O306</f>
        <v>234523</v>
      </c>
      <c r="P303" s="189">
        <f>P304+P305+P306</f>
        <v>11727</v>
      </c>
      <c r="Q303" s="186">
        <f t="shared" si="44"/>
        <v>19447799</v>
      </c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26"/>
      <c r="AM303" s="30"/>
      <c r="AN303" s="30"/>
      <c r="AO303" s="30"/>
    </row>
    <row r="304" spans="1:41" s="1" customFormat="1" ht="48" customHeight="1" x14ac:dyDescent="0.3">
      <c r="A304" s="472"/>
      <c r="B304" s="454">
        <v>71956000</v>
      </c>
      <c r="C304" s="448" t="s">
        <v>39</v>
      </c>
      <c r="D304" s="448"/>
      <c r="E304" s="448"/>
      <c r="F304" s="136"/>
      <c r="G304" s="454"/>
      <c r="H304" s="143"/>
      <c r="I304" s="101"/>
      <c r="J304" s="5" t="s">
        <v>185</v>
      </c>
      <c r="K304" s="7">
        <v>20</v>
      </c>
      <c r="L304" s="189">
        <v>246250</v>
      </c>
      <c r="M304" s="144"/>
      <c r="N304" s="190"/>
      <c r="O304" s="192">
        <v>234523</v>
      </c>
      <c r="P304" s="192">
        <v>11727</v>
      </c>
      <c r="Q304" s="186">
        <f t="shared" si="44"/>
        <v>246250</v>
      </c>
      <c r="R304" s="11"/>
      <c r="S304" s="11"/>
      <c r="T304" s="11"/>
      <c r="U304" s="514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26"/>
      <c r="AM304" s="11"/>
      <c r="AN304" s="11"/>
      <c r="AO304" s="11"/>
    </row>
    <row r="305" spans="1:41" s="1" customFormat="1" ht="18" customHeight="1" x14ac:dyDescent="0.3">
      <c r="A305" s="472"/>
      <c r="B305" s="454">
        <v>71956000</v>
      </c>
      <c r="C305" s="448" t="s">
        <v>39</v>
      </c>
      <c r="D305" s="448"/>
      <c r="E305" s="448"/>
      <c r="F305" s="136"/>
      <c r="G305" s="454"/>
      <c r="H305" s="143"/>
      <c r="I305" s="101"/>
      <c r="J305" s="448" t="s">
        <v>189</v>
      </c>
      <c r="K305" s="7">
        <v>21</v>
      </c>
      <c r="L305" s="189">
        <v>402304</v>
      </c>
      <c r="M305" s="189">
        <v>402304</v>
      </c>
      <c r="N305" s="190"/>
      <c r="O305" s="190"/>
      <c r="P305" s="190"/>
      <c r="Q305" s="186">
        <f t="shared" si="44"/>
        <v>402304</v>
      </c>
      <c r="R305" s="11"/>
      <c r="S305" s="11"/>
      <c r="T305" s="11"/>
      <c r="U305" s="514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26"/>
      <c r="AM305" s="11"/>
      <c r="AN305" s="11"/>
      <c r="AO305" s="11"/>
    </row>
    <row r="306" spans="1:41" s="17" customFormat="1" ht="33" customHeight="1" x14ac:dyDescent="0.3">
      <c r="A306" s="473"/>
      <c r="B306" s="454">
        <v>71956000</v>
      </c>
      <c r="C306" s="448" t="s">
        <v>39</v>
      </c>
      <c r="D306" s="448"/>
      <c r="E306" s="448"/>
      <c r="F306" s="136"/>
      <c r="G306" s="454"/>
      <c r="H306" s="143"/>
      <c r="I306" s="101"/>
      <c r="J306" s="16" t="s">
        <v>194</v>
      </c>
      <c r="K306" s="2" t="s">
        <v>37</v>
      </c>
      <c r="L306" s="189">
        <v>18799245</v>
      </c>
      <c r="M306" s="189">
        <v>18799245</v>
      </c>
      <c r="N306" s="190"/>
      <c r="O306" s="190"/>
      <c r="P306" s="190"/>
      <c r="Q306" s="186">
        <f t="shared" si="44"/>
        <v>18799245</v>
      </c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26"/>
      <c r="AM306" s="30"/>
      <c r="AN306" s="30"/>
      <c r="AO306" s="30"/>
    </row>
    <row r="307" spans="1:41" s="17" customFormat="1" ht="18" customHeight="1" x14ac:dyDescent="0.3">
      <c r="A307" s="471">
        <v>11</v>
      </c>
      <c r="B307" s="454">
        <v>71956000</v>
      </c>
      <c r="C307" s="448" t="s">
        <v>39</v>
      </c>
      <c r="D307" s="448" t="s">
        <v>39</v>
      </c>
      <c r="E307" s="448" t="s">
        <v>354</v>
      </c>
      <c r="F307" s="136" t="s">
        <v>126</v>
      </c>
      <c r="G307" s="454" t="s">
        <v>68</v>
      </c>
      <c r="H307" s="143">
        <v>9623.5</v>
      </c>
      <c r="I307" s="101">
        <v>487</v>
      </c>
      <c r="J307" s="448" t="s">
        <v>184</v>
      </c>
      <c r="K307" s="2" t="s">
        <v>5</v>
      </c>
      <c r="L307" s="189">
        <f>L308+L309+L310</f>
        <v>12738713</v>
      </c>
      <c r="M307" s="189">
        <f>M308+M309+M310</f>
        <v>12547313</v>
      </c>
      <c r="N307" s="189">
        <f>N308+N309+N310</f>
        <v>0</v>
      </c>
      <c r="O307" s="189">
        <f>O308+O309+O310</f>
        <v>182285</v>
      </c>
      <c r="P307" s="189">
        <f>P308+P309+P310</f>
        <v>9115</v>
      </c>
      <c r="Q307" s="186">
        <f t="shared" si="44"/>
        <v>12738713</v>
      </c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26"/>
      <c r="AM307" s="30"/>
      <c r="AN307" s="30"/>
      <c r="AO307" s="30"/>
    </row>
    <row r="308" spans="1:41" s="17" customFormat="1" ht="48" customHeight="1" x14ac:dyDescent="0.3">
      <c r="A308" s="472"/>
      <c r="B308" s="454">
        <v>71956000</v>
      </c>
      <c r="C308" s="448" t="s">
        <v>39</v>
      </c>
      <c r="D308" s="448"/>
      <c r="E308" s="448"/>
      <c r="F308" s="136"/>
      <c r="G308" s="454"/>
      <c r="H308" s="143"/>
      <c r="I308" s="101"/>
      <c r="J308" s="5" t="s">
        <v>185</v>
      </c>
      <c r="K308" s="7">
        <v>20</v>
      </c>
      <c r="L308" s="189">
        <v>191400</v>
      </c>
      <c r="M308" s="144"/>
      <c r="N308" s="190"/>
      <c r="O308" s="192">
        <v>182285</v>
      </c>
      <c r="P308" s="192">
        <v>9115</v>
      </c>
      <c r="Q308" s="186">
        <f t="shared" si="44"/>
        <v>191400</v>
      </c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26"/>
      <c r="AM308" s="30"/>
      <c r="AN308" s="30"/>
      <c r="AO308" s="30"/>
    </row>
    <row r="309" spans="1:41" s="17" customFormat="1" ht="18" customHeight="1" x14ac:dyDescent="0.3">
      <c r="A309" s="472"/>
      <c r="B309" s="454">
        <v>71956000</v>
      </c>
      <c r="C309" s="448" t="s">
        <v>39</v>
      </c>
      <c r="D309" s="448"/>
      <c r="E309" s="448"/>
      <c r="F309" s="136"/>
      <c r="G309" s="454"/>
      <c r="H309" s="143"/>
      <c r="I309" s="101"/>
      <c r="J309" s="448" t="s">
        <v>189</v>
      </c>
      <c r="K309" s="7">
        <v>21</v>
      </c>
      <c r="L309" s="189">
        <v>262887</v>
      </c>
      <c r="M309" s="189">
        <v>262887</v>
      </c>
      <c r="N309" s="190"/>
      <c r="O309" s="190"/>
      <c r="P309" s="190"/>
      <c r="Q309" s="186">
        <f t="shared" si="44"/>
        <v>262887</v>
      </c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26"/>
      <c r="AM309" s="30"/>
      <c r="AN309" s="30"/>
      <c r="AO309" s="30"/>
    </row>
    <row r="310" spans="1:41" s="1" customFormat="1" ht="33" customHeight="1" x14ac:dyDescent="0.3">
      <c r="A310" s="473"/>
      <c r="B310" s="454">
        <v>71956000</v>
      </c>
      <c r="C310" s="448" t="s">
        <v>39</v>
      </c>
      <c r="D310" s="448"/>
      <c r="E310" s="448"/>
      <c r="F310" s="136"/>
      <c r="G310" s="454"/>
      <c r="H310" s="143"/>
      <c r="I310" s="101"/>
      <c r="J310" s="16" t="s">
        <v>194</v>
      </c>
      <c r="K310" s="2" t="s">
        <v>37</v>
      </c>
      <c r="L310" s="189">
        <v>12284426</v>
      </c>
      <c r="M310" s="189">
        <v>12284426</v>
      </c>
      <c r="N310" s="190"/>
      <c r="O310" s="190"/>
      <c r="P310" s="190"/>
      <c r="Q310" s="186">
        <f t="shared" si="44"/>
        <v>12284426</v>
      </c>
      <c r="R310" s="11"/>
      <c r="S310" s="11"/>
      <c r="T310" s="11"/>
      <c r="U310" s="514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26"/>
      <c r="AM310" s="11"/>
      <c r="AN310" s="11"/>
      <c r="AO310" s="11"/>
    </row>
    <row r="311" spans="1:41" s="1" customFormat="1" ht="18" customHeight="1" x14ac:dyDescent="0.3">
      <c r="A311" s="471">
        <v>12</v>
      </c>
      <c r="B311" s="454">
        <v>71956000</v>
      </c>
      <c r="C311" s="448" t="s">
        <v>39</v>
      </c>
      <c r="D311" s="448" t="s">
        <v>39</v>
      </c>
      <c r="E311" s="448" t="s">
        <v>354</v>
      </c>
      <c r="F311" s="136" t="s">
        <v>127</v>
      </c>
      <c r="G311" s="454" t="s">
        <v>68</v>
      </c>
      <c r="H311" s="143">
        <v>7444</v>
      </c>
      <c r="I311" s="101">
        <v>383</v>
      </c>
      <c r="J311" s="448" t="s">
        <v>184</v>
      </c>
      <c r="K311" s="2" t="s">
        <v>5</v>
      </c>
      <c r="L311" s="189">
        <f>L312+L313+L314</f>
        <v>9701604</v>
      </c>
      <c r="M311" s="189">
        <f>M312+M313+M314</f>
        <v>9537504</v>
      </c>
      <c r="N311" s="189">
        <f>N312+N313+N314</f>
        <v>0</v>
      </c>
      <c r="O311" s="189">
        <f>O312+O313+O314</f>
        <v>156285</v>
      </c>
      <c r="P311" s="189">
        <f>P312+P313+P314</f>
        <v>7815</v>
      </c>
      <c r="Q311" s="186">
        <f t="shared" si="44"/>
        <v>9701604</v>
      </c>
      <c r="R311" s="11"/>
      <c r="S311" s="11"/>
      <c r="T311" s="11"/>
      <c r="U311" s="514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26"/>
      <c r="AM311" s="11"/>
      <c r="AN311" s="11"/>
      <c r="AO311" s="11"/>
    </row>
    <row r="312" spans="1:41" s="1" customFormat="1" ht="48" customHeight="1" x14ac:dyDescent="0.3">
      <c r="A312" s="472"/>
      <c r="B312" s="454">
        <v>71956000</v>
      </c>
      <c r="C312" s="448" t="s">
        <v>39</v>
      </c>
      <c r="D312" s="448"/>
      <c r="E312" s="448"/>
      <c r="F312" s="136"/>
      <c r="G312" s="454"/>
      <c r="H312" s="143"/>
      <c r="I312" s="101"/>
      <c r="J312" s="5" t="s">
        <v>185</v>
      </c>
      <c r="K312" s="7">
        <v>20</v>
      </c>
      <c r="L312" s="189">
        <v>164100</v>
      </c>
      <c r="M312" s="144"/>
      <c r="N312" s="190"/>
      <c r="O312" s="192">
        <v>156285</v>
      </c>
      <c r="P312" s="192">
        <v>7815</v>
      </c>
      <c r="Q312" s="186">
        <f t="shared" si="44"/>
        <v>164100</v>
      </c>
      <c r="R312" s="11"/>
      <c r="S312" s="11"/>
      <c r="T312" s="11"/>
      <c r="U312" s="514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26"/>
      <c r="AM312" s="11"/>
      <c r="AN312" s="11"/>
      <c r="AO312" s="11"/>
    </row>
    <row r="313" spans="1:41" s="1" customFormat="1" ht="18" customHeight="1" x14ac:dyDescent="0.3">
      <c r="A313" s="472"/>
      <c r="B313" s="454">
        <v>71956000</v>
      </c>
      <c r="C313" s="448" t="s">
        <v>39</v>
      </c>
      <c r="D313" s="448"/>
      <c r="E313" s="448"/>
      <c r="F313" s="136"/>
      <c r="G313" s="454"/>
      <c r="H313" s="143"/>
      <c r="I313" s="101"/>
      <c r="J313" s="448" t="s">
        <v>189</v>
      </c>
      <c r="K313" s="7">
        <v>21</v>
      </c>
      <c r="L313" s="189">
        <v>199827</v>
      </c>
      <c r="M313" s="189">
        <v>199827</v>
      </c>
      <c r="N313" s="190"/>
      <c r="O313" s="190"/>
      <c r="P313" s="190"/>
      <c r="Q313" s="186">
        <f t="shared" si="44"/>
        <v>199827</v>
      </c>
      <c r="R313" s="11"/>
      <c r="S313" s="11"/>
      <c r="T313" s="11"/>
      <c r="U313" s="514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26"/>
      <c r="AM313" s="11"/>
      <c r="AN313" s="11"/>
      <c r="AO313" s="11"/>
    </row>
    <row r="314" spans="1:41" s="1" customFormat="1" ht="33" customHeight="1" x14ac:dyDescent="0.3">
      <c r="A314" s="473"/>
      <c r="B314" s="454">
        <v>71956000</v>
      </c>
      <c r="C314" s="448" t="s">
        <v>39</v>
      </c>
      <c r="D314" s="448"/>
      <c r="E314" s="448"/>
      <c r="F314" s="136"/>
      <c r="G314" s="454"/>
      <c r="H314" s="143"/>
      <c r="I314" s="101"/>
      <c r="J314" s="16" t="s">
        <v>194</v>
      </c>
      <c r="K314" s="2" t="s">
        <v>37</v>
      </c>
      <c r="L314" s="189">
        <v>9337677</v>
      </c>
      <c r="M314" s="189">
        <v>9337677</v>
      </c>
      <c r="N314" s="190"/>
      <c r="O314" s="190"/>
      <c r="P314" s="190"/>
      <c r="Q314" s="186">
        <f t="shared" si="44"/>
        <v>9337677</v>
      </c>
      <c r="R314" s="11"/>
      <c r="S314" s="11"/>
      <c r="T314" s="11"/>
      <c r="U314" s="514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26"/>
      <c r="AM314" s="11"/>
      <c r="AN314" s="11"/>
      <c r="AO314" s="11"/>
    </row>
    <row r="315" spans="1:41" s="1" customFormat="1" ht="18" customHeight="1" x14ac:dyDescent="0.3">
      <c r="A315" s="471">
        <v>13</v>
      </c>
      <c r="B315" s="454">
        <v>71956000</v>
      </c>
      <c r="C315" s="448" t="s">
        <v>39</v>
      </c>
      <c r="D315" s="448" t="s">
        <v>39</v>
      </c>
      <c r="E315" s="448" t="s">
        <v>354</v>
      </c>
      <c r="F315" s="136" t="s">
        <v>128</v>
      </c>
      <c r="G315" s="454" t="s">
        <v>68</v>
      </c>
      <c r="H315" s="143">
        <v>8554.4</v>
      </c>
      <c r="I315" s="101">
        <v>432</v>
      </c>
      <c r="J315" s="448" t="s">
        <v>184</v>
      </c>
      <c r="K315" s="2" t="s">
        <v>5</v>
      </c>
      <c r="L315" s="189">
        <f>L316+L317+L318</f>
        <v>12738713</v>
      </c>
      <c r="M315" s="189">
        <f>M316+M317+M318</f>
        <v>12547313</v>
      </c>
      <c r="N315" s="189">
        <f>N316+N317+N318</f>
        <v>0</v>
      </c>
      <c r="O315" s="189">
        <f>O316+O317+O318</f>
        <v>182285</v>
      </c>
      <c r="P315" s="189">
        <f>P316+P317+P318</f>
        <v>9115</v>
      </c>
      <c r="Q315" s="186">
        <f t="shared" si="44"/>
        <v>12738713</v>
      </c>
      <c r="R315" s="11"/>
      <c r="S315" s="11"/>
      <c r="T315" s="11"/>
      <c r="U315" s="514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26"/>
      <c r="AM315" s="11"/>
      <c r="AN315" s="11"/>
      <c r="AO315" s="11"/>
    </row>
    <row r="316" spans="1:41" s="1" customFormat="1" ht="48" customHeight="1" x14ac:dyDescent="0.3">
      <c r="A316" s="472"/>
      <c r="B316" s="454">
        <v>71956000</v>
      </c>
      <c r="C316" s="448" t="s">
        <v>39</v>
      </c>
      <c r="D316" s="448"/>
      <c r="E316" s="448"/>
      <c r="F316" s="136"/>
      <c r="G316" s="454"/>
      <c r="H316" s="143"/>
      <c r="I316" s="101"/>
      <c r="J316" s="5" t="s">
        <v>185</v>
      </c>
      <c r="K316" s="7">
        <v>20</v>
      </c>
      <c r="L316" s="189">
        <v>191400</v>
      </c>
      <c r="M316" s="144"/>
      <c r="N316" s="190"/>
      <c r="O316" s="192">
        <v>182285</v>
      </c>
      <c r="P316" s="192">
        <v>9115</v>
      </c>
      <c r="Q316" s="186">
        <f t="shared" si="44"/>
        <v>191400</v>
      </c>
      <c r="R316" s="11"/>
      <c r="S316" s="11"/>
      <c r="T316" s="11"/>
      <c r="U316" s="514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26"/>
      <c r="AM316" s="11"/>
      <c r="AN316" s="11"/>
      <c r="AO316" s="11"/>
    </row>
    <row r="317" spans="1:41" s="1" customFormat="1" ht="18" customHeight="1" x14ac:dyDescent="0.3">
      <c r="A317" s="472"/>
      <c r="B317" s="454">
        <v>71956000</v>
      </c>
      <c r="C317" s="448" t="s">
        <v>39</v>
      </c>
      <c r="D317" s="448"/>
      <c r="E317" s="448"/>
      <c r="F317" s="136"/>
      <c r="G317" s="454"/>
      <c r="H317" s="143"/>
      <c r="I317" s="101"/>
      <c r="J317" s="448" t="s">
        <v>189</v>
      </c>
      <c r="K317" s="7">
        <v>21</v>
      </c>
      <c r="L317" s="189">
        <v>262887</v>
      </c>
      <c r="M317" s="189">
        <v>262887</v>
      </c>
      <c r="N317" s="190"/>
      <c r="O317" s="190"/>
      <c r="P317" s="190"/>
      <c r="Q317" s="186">
        <f t="shared" si="44"/>
        <v>262887</v>
      </c>
      <c r="R317" s="11"/>
      <c r="S317" s="11"/>
      <c r="T317" s="11"/>
      <c r="U317" s="514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26"/>
      <c r="AM317" s="11"/>
      <c r="AN317" s="11"/>
      <c r="AO317" s="11"/>
    </row>
    <row r="318" spans="1:41" s="1" customFormat="1" ht="33" customHeight="1" x14ac:dyDescent="0.3">
      <c r="A318" s="473"/>
      <c r="B318" s="454">
        <v>71956000</v>
      </c>
      <c r="C318" s="448" t="s">
        <v>39</v>
      </c>
      <c r="D318" s="448"/>
      <c r="E318" s="448"/>
      <c r="F318" s="136"/>
      <c r="G318" s="454"/>
      <c r="H318" s="143"/>
      <c r="I318" s="101"/>
      <c r="J318" s="16" t="s">
        <v>194</v>
      </c>
      <c r="K318" s="2" t="s">
        <v>37</v>
      </c>
      <c r="L318" s="189">
        <v>12284426</v>
      </c>
      <c r="M318" s="189">
        <v>12284426</v>
      </c>
      <c r="N318" s="190"/>
      <c r="O318" s="190"/>
      <c r="P318" s="190"/>
      <c r="Q318" s="186">
        <f t="shared" si="44"/>
        <v>12284426</v>
      </c>
      <c r="R318" s="11"/>
      <c r="S318" s="11"/>
      <c r="T318" s="11"/>
      <c r="U318" s="514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26"/>
      <c r="AM318" s="11"/>
      <c r="AN318" s="11"/>
      <c r="AO318" s="11"/>
    </row>
    <row r="319" spans="1:41" s="1" customFormat="1" ht="18" customHeight="1" x14ac:dyDescent="0.3">
      <c r="A319" s="471">
        <v>14</v>
      </c>
      <c r="B319" s="454">
        <v>71956000</v>
      </c>
      <c r="C319" s="448" t="s">
        <v>39</v>
      </c>
      <c r="D319" s="448" t="s">
        <v>39</v>
      </c>
      <c r="E319" s="448" t="s">
        <v>354</v>
      </c>
      <c r="F319" s="136" t="s">
        <v>129</v>
      </c>
      <c r="G319" s="454" t="s">
        <v>68</v>
      </c>
      <c r="H319" s="143">
        <v>7373.6</v>
      </c>
      <c r="I319" s="101">
        <v>325</v>
      </c>
      <c r="J319" s="448" t="s">
        <v>184</v>
      </c>
      <c r="K319" s="2" t="s">
        <v>5</v>
      </c>
      <c r="L319" s="189">
        <f>L320+L321+L322</f>
        <v>9703175</v>
      </c>
      <c r="M319" s="189">
        <f>M320+M321+M322</f>
        <v>9537504</v>
      </c>
      <c r="N319" s="189">
        <f>N320+N321+N322</f>
        <v>0</v>
      </c>
      <c r="O319" s="189">
        <f>O320+O321+O322</f>
        <v>157781</v>
      </c>
      <c r="P319" s="189">
        <f>P320+P321+P322</f>
        <v>7890</v>
      </c>
      <c r="Q319" s="186">
        <f t="shared" si="44"/>
        <v>9703175</v>
      </c>
      <c r="R319" s="11"/>
      <c r="S319" s="11"/>
      <c r="T319" s="11"/>
      <c r="U319" s="514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26"/>
      <c r="AM319" s="11"/>
      <c r="AN319" s="11"/>
      <c r="AO319" s="11"/>
    </row>
    <row r="320" spans="1:41" s="17" customFormat="1" ht="48" customHeight="1" x14ac:dyDescent="0.3">
      <c r="A320" s="472"/>
      <c r="B320" s="454">
        <v>71956000</v>
      </c>
      <c r="C320" s="448" t="s">
        <v>39</v>
      </c>
      <c r="D320" s="448"/>
      <c r="E320" s="448"/>
      <c r="F320" s="136"/>
      <c r="G320" s="454"/>
      <c r="H320" s="143"/>
      <c r="I320" s="101"/>
      <c r="J320" s="5" t="s">
        <v>185</v>
      </c>
      <c r="K320" s="7">
        <v>20</v>
      </c>
      <c r="L320" s="189">
        <v>165671</v>
      </c>
      <c r="M320" s="144"/>
      <c r="N320" s="166"/>
      <c r="O320" s="192">
        <v>157781</v>
      </c>
      <c r="P320" s="192">
        <v>7890</v>
      </c>
      <c r="Q320" s="186">
        <f t="shared" si="44"/>
        <v>165671</v>
      </c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26"/>
      <c r="AM320" s="30"/>
      <c r="AN320" s="30"/>
      <c r="AO320" s="30"/>
    </row>
    <row r="321" spans="1:41" s="17" customFormat="1" ht="18" customHeight="1" x14ac:dyDescent="0.3">
      <c r="A321" s="472"/>
      <c r="B321" s="454">
        <v>71956000</v>
      </c>
      <c r="C321" s="448" t="s">
        <v>39</v>
      </c>
      <c r="D321" s="448"/>
      <c r="E321" s="448"/>
      <c r="F321" s="136"/>
      <c r="G321" s="454"/>
      <c r="H321" s="143"/>
      <c r="I321" s="101"/>
      <c r="J321" s="448" t="s">
        <v>189</v>
      </c>
      <c r="K321" s="7">
        <v>21</v>
      </c>
      <c r="L321" s="189">
        <v>199827</v>
      </c>
      <c r="M321" s="189">
        <v>199827</v>
      </c>
      <c r="N321" s="190"/>
      <c r="O321" s="189"/>
      <c r="P321" s="189"/>
      <c r="Q321" s="186">
        <f t="shared" si="44"/>
        <v>199827</v>
      </c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26"/>
      <c r="AM321" s="30"/>
      <c r="AN321" s="30"/>
      <c r="AO321" s="30"/>
    </row>
    <row r="322" spans="1:41" s="17" customFormat="1" ht="33" customHeight="1" x14ac:dyDescent="0.3">
      <c r="A322" s="473"/>
      <c r="B322" s="454">
        <v>71956000</v>
      </c>
      <c r="C322" s="448" t="s">
        <v>39</v>
      </c>
      <c r="D322" s="448"/>
      <c r="E322" s="448"/>
      <c r="F322" s="136"/>
      <c r="G322" s="454"/>
      <c r="H322" s="143"/>
      <c r="I322" s="101"/>
      <c r="J322" s="16" t="s">
        <v>194</v>
      </c>
      <c r="K322" s="2" t="s">
        <v>37</v>
      </c>
      <c r="L322" s="189">
        <v>9337677</v>
      </c>
      <c r="M322" s="189">
        <v>9337677</v>
      </c>
      <c r="N322" s="190"/>
      <c r="O322" s="189"/>
      <c r="P322" s="189"/>
      <c r="Q322" s="186">
        <f t="shared" si="44"/>
        <v>9337677</v>
      </c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26"/>
      <c r="AM322" s="30"/>
      <c r="AN322" s="30"/>
      <c r="AO322" s="30"/>
    </row>
    <row r="323" spans="1:41" s="17" customFormat="1" ht="18" customHeight="1" x14ac:dyDescent="0.3">
      <c r="A323" s="471">
        <v>15</v>
      </c>
      <c r="B323" s="454">
        <v>71956000</v>
      </c>
      <c r="C323" s="448" t="s">
        <v>39</v>
      </c>
      <c r="D323" s="448" t="s">
        <v>39</v>
      </c>
      <c r="E323" s="448" t="s">
        <v>354</v>
      </c>
      <c r="F323" s="136" t="s">
        <v>130</v>
      </c>
      <c r="G323" s="454" t="s">
        <v>68</v>
      </c>
      <c r="H323" s="143">
        <v>12246.3</v>
      </c>
      <c r="I323" s="101">
        <v>530</v>
      </c>
      <c r="J323" s="448" t="s">
        <v>184</v>
      </c>
      <c r="K323" s="2" t="s">
        <v>5</v>
      </c>
      <c r="L323" s="189">
        <f>L324+L325+L326</f>
        <v>16220298</v>
      </c>
      <c r="M323" s="189">
        <f>M324+M325+M326</f>
        <v>16001511</v>
      </c>
      <c r="N323" s="189">
        <f>N324+N325+N326</f>
        <v>0</v>
      </c>
      <c r="O323" s="189">
        <f>O324+O325+O326</f>
        <v>208368</v>
      </c>
      <c r="P323" s="189">
        <f>P324+P325+P326</f>
        <v>10419</v>
      </c>
      <c r="Q323" s="186">
        <f t="shared" si="44"/>
        <v>16220298</v>
      </c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26"/>
      <c r="AM323" s="30"/>
      <c r="AN323" s="30"/>
      <c r="AO323" s="30"/>
    </row>
    <row r="324" spans="1:41" s="10" customFormat="1" ht="48" customHeight="1" x14ac:dyDescent="0.3">
      <c r="A324" s="472"/>
      <c r="B324" s="454">
        <v>71956000</v>
      </c>
      <c r="C324" s="448" t="s">
        <v>39</v>
      </c>
      <c r="D324" s="448"/>
      <c r="E324" s="448"/>
      <c r="F324" s="136"/>
      <c r="G324" s="454"/>
      <c r="H324" s="143"/>
      <c r="I324" s="101"/>
      <c r="J324" s="5" t="s">
        <v>185</v>
      </c>
      <c r="K324" s="7">
        <v>20</v>
      </c>
      <c r="L324" s="189">
        <v>218787</v>
      </c>
      <c r="M324" s="144"/>
      <c r="N324" s="166"/>
      <c r="O324" s="189">
        <v>208368</v>
      </c>
      <c r="P324" s="189">
        <v>10419</v>
      </c>
      <c r="Q324" s="186">
        <f t="shared" si="44"/>
        <v>218787</v>
      </c>
      <c r="R324" s="28"/>
      <c r="S324" s="28"/>
      <c r="T324" s="28"/>
      <c r="U324" s="29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6"/>
      <c r="AM324" s="28"/>
      <c r="AN324" s="28"/>
      <c r="AO324" s="28"/>
    </row>
    <row r="325" spans="1:41" s="18" customFormat="1" ht="18" customHeight="1" x14ac:dyDescent="0.3">
      <c r="A325" s="472"/>
      <c r="B325" s="454">
        <v>71956000</v>
      </c>
      <c r="C325" s="448" t="s">
        <v>39</v>
      </c>
      <c r="D325" s="448"/>
      <c r="E325" s="448"/>
      <c r="F325" s="136"/>
      <c r="G325" s="454"/>
      <c r="H325" s="143"/>
      <c r="I325" s="101"/>
      <c r="J325" s="448" t="s">
        <v>189</v>
      </c>
      <c r="K325" s="7">
        <v>21</v>
      </c>
      <c r="L325" s="189">
        <v>335258</v>
      </c>
      <c r="M325" s="189">
        <v>335258</v>
      </c>
      <c r="N325" s="190"/>
      <c r="O325" s="189"/>
      <c r="P325" s="189"/>
      <c r="Q325" s="186">
        <f t="shared" si="44"/>
        <v>335258</v>
      </c>
      <c r="R325" s="25"/>
      <c r="S325" s="25"/>
      <c r="T325" s="25"/>
      <c r="U325" s="26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6"/>
      <c r="AM325" s="25"/>
      <c r="AN325" s="25"/>
      <c r="AO325" s="25"/>
    </row>
    <row r="326" spans="1:41" s="1" customFormat="1" ht="33" customHeight="1" x14ac:dyDescent="0.3">
      <c r="A326" s="473"/>
      <c r="B326" s="454">
        <v>71956000</v>
      </c>
      <c r="C326" s="448" t="s">
        <v>39</v>
      </c>
      <c r="D326" s="448"/>
      <c r="E326" s="448"/>
      <c r="F326" s="136"/>
      <c r="G326" s="454"/>
      <c r="H326" s="143"/>
      <c r="I326" s="101"/>
      <c r="J326" s="16" t="s">
        <v>194</v>
      </c>
      <c r="K326" s="2" t="s">
        <v>37</v>
      </c>
      <c r="L326" s="189">
        <v>15666253</v>
      </c>
      <c r="M326" s="189">
        <v>15666253</v>
      </c>
      <c r="N326" s="190"/>
      <c r="O326" s="189"/>
      <c r="P326" s="189"/>
      <c r="Q326" s="186">
        <f t="shared" si="44"/>
        <v>15666253</v>
      </c>
      <c r="R326" s="11"/>
      <c r="S326" s="11"/>
      <c r="T326" s="11"/>
      <c r="U326" s="65"/>
      <c r="V326" s="4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26"/>
      <c r="AM326" s="11"/>
      <c r="AN326" s="11"/>
      <c r="AO326" s="11"/>
    </row>
    <row r="327" spans="1:41" s="1" customFormat="1" ht="18" customHeight="1" x14ac:dyDescent="0.3">
      <c r="A327" s="471">
        <v>16</v>
      </c>
      <c r="B327" s="454">
        <v>71956000</v>
      </c>
      <c r="C327" s="448" t="s">
        <v>39</v>
      </c>
      <c r="D327" s="448" t="s">
        <v>39</v>
      </c>
      <c r="E327" s="448" t="s">
        <v>354</v>
      </c>
      <c r="F327" s="136" t="s">
        <v>131</v>
      </c>
      <c r="G327" s="454" t="s">
        <v>68</v>
      </c>
      <c r="H327" s="143">
        <v>7129.2</v>
      </c>
      <c r="I327" s="101">
        <v>301</v>
      </c>
      <c r="J327" s="448" t="s">
        <v>184</v>
      </c>
      <c r="K327" s="2" t="s">
        <v>5</v>
      </c>
      <c r="L327" s="189">
        <f>L328+L329+L330</f>
        <v>9702024</v>
      </c>
      <c r="M327" s="189">
        <f>M328+M329+M330</f>
        <v>9537504</v>
      </c>
      <c r="N327" s="189">
        <f>N328+N329+N330</f>
        <v>0</v>
      </c>
      <c r="O327" s="189">
        <f>O328+O329+O330</f>
        <v>156685</v>
      </c>
      <c r="P327" s="189">
        <f>P328+P329+P330</f>
        <v>7835</v>
      </c>
      <c r="Q327" s="186">
        <f t="shared" si="44"/>
        <v>9702024</v>
      </c>
      <c r="R327" s="11"/>
      <c r="S327" s="11"/>
      <c r="T327" s="11"/>
      <c r="U327" s="65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26"/>
      <c r="AM327" s="11"/>
      <c r="AN327" s="11"/>
      <c r="AO327" s="11"/>
    </row>
    <row r="328" spans="1:41" s="1" customFormat="1" ht="48" customHeight="1" x14ac:dyDescent="0.3">
      <c r="A328" s="472"/>
      <c r="B328" s="454">
        <v>71956000</v>
      </c>
      <c r="C328" s="448" t="s">
        <v>39</v>
      </c>
      <c r="D328" s="448"/>
      <c r="E328" s="448"/>
      <c r="F328" s="136"/>
      <c r="G328" s="454"/>
      <c r="H328" s="143"/>
      <c r="I328" s="101"/>
      <c r="J328" s="5" t="s">
        <v>185</v>
      </c>
      <c r="K328" s="7">
        <v>20</v>
      </c>
      <c r="L328" s="189">
        <v>164520</v>
      </c>
      <c r="M328" s="144"/>
      <c r="N328" s="166"/>
      <c r="O328" s="189">
        <v>156685</v>
      </c>
      <c r="P328" s="189">
        <v>7835</v>
      </c>
      <c r="Q328" s="186">
        <f t="shared" si="44"/>
        <v>164520</v>
      </c>
      <c r="R328" s="11"/>
      <c r="S328" s="11"/>
      <c r="T328" s="11"/>
      <c r="U328" s="65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26"/>
      <c r="AM328" s="11"/>
      <c r="AN328" s="11"/>
      <c r="AO328" s="11"/>
    </row>
    <row r="329" spans="1:41" s="1" customFormat="1" ht="18" customHeight="1" x14ac:dyDescent="0.3">
      <c r="A329" s="472"/>
      <c r="B329" s="454">
        <v>71956000</v>
      </c>
      <c r="C329" s="448" t="s">
        <v>39</v>
      </c>
      <c r="D329" s="448"/>
      <c r="E329" s="448"/>
      <c r="F329" s="136"/>
      <c r="G329" s="454"/>
      <c r="H329" s="143"/>
      <c r="I329" s="101"/>
      <c r="J329" s="448" t="s">
        <v>189</v>
      </c>
      <c r="K329" s="7">
        <v>21</v>
      </c>
      <c r="L329" s="189">
        <v>199827</v>
      </c>
      <c r="M329" s="189">
        <v>199827</v>
      </c>
      <c r="N329" s="190"/>
      <c r="O329" s="189"/>
      <c r="P329" s="189"/>
      <c r="Q329" s="186">
        <f t="shared" si="44"/>
        <v>199827</v>
      </c>
      <c r="R329" s="11"/>
      <c r="S329" s="11"/>
      <c r="T329" s="11"/>
      <c r="U329" s="65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26"/>
      <c r="AM329" s="11"/>
      <c r="AN329" s="11"/>
      <c r="AO329" s="11"/>
    </row>
    <row r="330" spans="1:41" s="1" customFormat="1" ht="33" customHeight="1" x14ac:dyDescent="0.3">
      <c r="A330" s="473"/>
      <c r="B330" s="454">
        <v>71956000</v>
      </c>
      <c r="C330" s="448" t="s">
        <v>39</v>
      </c>
      <c r="D330" s="448"/>
      <c r="E330" s="448"/>
      <c r="F330" s="136"/>
      <c r="G330" s="454"/>
      <c r="H330" s="143"/>
      <c r="I330" s="101"/>
      <c r="J330" s="16" t="s">
        <v>194</v>
      </c>
      <c r="K330" s="2" t="s">
        <v>37</v>
      </c>
      <c r="L330" s="189">
        <v>9337677</v>
      </c>
      <c r="M330" s="189">
        <v>9337677</v>
      </c>
      <c r="N330" s="190"/>
      <c r="O330" s="189"/>
      <c r="P330" s="189"/>
      <c r="Q330" s="186">
        <f t="shared" si="44"/>
        <v>9337677</v>
      </c>
      <c r="R330" s="11"/>
      <c r="S330" s="11"/>
      <c r="T330" s="11"/>
      <c r="U330" s="65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26"/>
      <c r="AM330" s="11"/>
      <c r="AN330" s="11"/>
      <c r="AO330" s="11"/>
    </row>
    <row r="331" spans="1:41" s="1" customFormat="1" ht="18" customHeight="1" x14ac:dyDescent="0.3">
      <c r="A331" s="437">
        <v>17</v>
      </c>
      <c r="B331" s="454">
        <v>71956000</v>
      </c>
      <c r="C331" s="448" t="s">
        <v>39</v>
      </c>
      <c r="D331" s="448" t="s">
        <v>39</v>
      </c>
      <c r="E331" s="448" t="s">
        <v>355</v>
      </c>
      <c r="F331" s="101">
        <v>3</v>
      </c>
      <c r="G331" s="454" t="s">
        <v>68</v>
      </c>
      <c r="H331" s="143">
        <v>2734.6</v>
      </c>
      <c r="I331" s="101">
        <v>150</v>
      </c>
      <c r="J331" s="448" t="s">
        <v>184</v>
      </c>
      <c r="K331" s="2" t="s">
        <v>5</v>
      </c>
      <c r="L331" s="189">
        <f>L332+L333+L334</f>
        <v>5832912</v>
      </c>
      <c r="M331" s="189">
        <f>M332+M333+M334</f>
        <v>5766649</v>
      </c>
      <c r="N331" s="189">
        <f>N332+N333+N334</f>
        <v>0</v>
      </c>
      <c r="O331" s="189">
        <f>O332+O333+O334</f>
        <v>63107</v>
      </c>
      <c r="P331" s="189">
        <f>P332+P333+P334</f>
        <v>3156</v>
      </c>
      <c r="Q331" s="186">
        <f t="shared" si="44"/>
        <v>5832912</v>
      </c>
      <c r="R331" s="11"/>
      <c r="S331" s="11"/>
      <c r="T331" s="11"/>
      <c r="U331" s="65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26"/>
      <c r="AM331" s="11"/>
      <c r="AN331" s="11"/>
      <c r="AO331" s="11"/>
    </row>
    <row r="332" spans="1:41" s="1" customFormat="1" ht="48" customHeight="1" x14ac:dyDescent="0.3">
      <c r="A332" s="438"/>
      <c r="B332" s="454">
        <v>71956000</v>
      </c>
      <c r="C332" s="448" t="s">
        <v>39</v>
      </c>
      <c r="D332" s="448"/>
      <c r="E332" s="448"/>
      <c r="F332" s="101"/>
      <c r="G332" s="454"/>
      <c r="H332" s="143"/>
      <c r="I332" s="101"/>
      <c r="J332" s="5" t="s">
        <v>185</v>
      </c>
      <c r="K332" s="2" t="s">
        <v>25</v>
      </c>
      <c r="L332" s="189">
        <v>66263</v>
      </c>
      <c r="M332" s="144"/>
      <c r="N332" s="190"/>
      <c r="O332" s="189">
        <v>63107</v>
      </c>
      <c r="P332" s="189">
        <v>3156</v>
      </c>
      <c r="Q332" s="186">
        <f t="shared" si="44"/>
        <v>66263</v>
      </c>
      <c r="R332" s="11"/>
      <c r="S332" s="11"/>
      <c r="T332" s="11"/>
      <c r="U332" s="65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26"/>
      <c r="AM332" s="11"/>
      <c r="AN332" s="11"/>
      <c r="AO332" s="11"/>
    </row>
    <row r="333" spans="1:41" s="1" customFormat="1" ht="18" customHeight="1" x14ac:dyDescent="0.3">
      <c r="A333" s="438"/>
      <c r="B333" s="454">
        <v>71956000</v>
      </c>
      <c r="C333" s="448" t="s">
        <v>39</v>
      </c>
      <c r="D333" s="448"/>
      <c r="E333" s="448"/>
      <c r="F333" s="101"/>
      <c r="G333" s="454"/>
      <c r="H333" s="143"/>
      <c r="I333" s="101"/>
      <c r="J333" s="448" t="s">
        <v>189</v>
      </c>
      <c r="K333" s="2" t="s">
        <v>0</v>
      </c>
      <c r="L333" s="189">
        <v>120821</v>
      </c>
      <c r="M333" s="189">
        <v>120821</v>
      </c>
      <c r="N333" s="190"/>
      <c r="O333" s="189"/>
      <c r="P333" s="189"/>
      <c r="Q333" s="186">
        <f t="shared" si="44"/>
        <v>120821</v>
      </c>
      <c r="R333" s="11"/>
      <c r="S333" s="11"/>
      <c r="T333" s="11"/>
      <c r="U333" s="65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26"/>
      <c r="AM333" s="11"/>
      <c r="AN333" s="11"/>
      <c r="AO333" s="11"/>
    </row>
    <row r="334" spans="1:41" s="1" customFormat="1" ht="18" customHeight="1" x14ac:dyDescent="0.3">
      <c r="A334" s="439"/>
      <c r="B334" s="454">
        <v>71956000</v>
      </c>
      <c r="C334" s="448" t="s">
        <v>39</v>
      </c>
      <c r="D334" s="448"/>
      <c r="E334" s="448"/>
      <c r="F334" s="101"/>
      <c r="G334" s="454"/>
      <c r="H334" s="143"/>
      <c r="I334" s="101"/>
      <c r="J334" s="5" t="s">
        <v>191</v>
      </c>
      <c r="K334" s="2" t="s">
        <v>9</v>
      </c>
      <c r="L334" s="189">
        <v>5645828</v>
      </c>
      <c r="M334" s="189">
        <v>5645828</v>
      </c>
      <c r="N334" s="190"/>
      <c r="O334" s="189"/>
      <c r="P334" s="189"/>
      <c r="Q334" s="186">
        <f t="shared" si="44"/>
        <v>5645828</v>
      </c>
      <c r="R334" s="11"/>
      <c r="S334" s="11"/>
      <c r="T334" s="11"/>
      <c r="U334" s="65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26"/>
      <c r="AM334" s="11"/>
      <c r="AN334" s="11"/>
      <c r="AO334" s="11"/>
    </row>
    <row r="335" spans="1:41" s="1" customFormat="1" ht="18" customHeight="1" x14ac:dyDescent="0.3">
      <c r="A335" s="437">
        <v>18</v>
      </c>
      <c r="B335" s="454">
        <v>71956000</v>
      </c>
      <c r="C335" s="448" t="s">
        <v>39</v>
      </c>
      <c r="D335" s="448" t="s">
        <v>39</v>
      </c>
      <c r="E335" s="448" t="s">
        <v>355</v>
      </c>
      <c r="F335" s="101">
        <v>4</v>
      </c>
      <c r="G335" s="454" t="s">
        <v>68</v>
      </c>
      <c r="H335" s="143">
        <v>3425.8</v>
      </c>
      <c r="I335" s="101">
        <v>161</v>
      </c>
      <c r="J335" s="448" t="s">
        <v>184</v>
      </c>
      <c r="K335" s="2" t="s">
        <v>5</v>
      </c>
      <c r="L335" s="189">
        <f>L336+L337+L338</f>
        <v>7515139</v>
      </c>
      <c r="M335" s="189">
        <f>M336+M337+M338</f>
        <v>7443534</v>
      </c>
      <c r="N335" s="189">
        <f>N336+N337+N338</f>
        <v>0</v>
      </c>
      <c r="O335" s="189">
        <f>O336+O337+O338</f>
        <v>68195</v>
      </c>
      <c r="P335" s="189">
        <f>P336+P337+P338</f>
        <v>3410</v>
      </c>
      <c r="Q335" s="186">
        <f t="shared" si="44"/>
        <v>7515139</v>
      </c>
      <c r="R335" s="11"/>
      <c r="S335" s="11"/>
      <c r="T335" s="11"/>
      <c r="U335" s="65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26"/>
      <c r="AM335" s="11"/>
      <c r="AN335" s="11"/>
      <c r="AO335" s="11"/>
    </row>
    <row r="336" spans="1:41" s="1" customFormat="1" ht="48" customHeight="1" x14ac:dyDescent="0.3">
      <c r="A336" s="438"/>
      <c r="B336" s="454">
        <v>71956000</v>
      </c>
      <c r="C336" s="448" t="s">
        <v>39</v>
      </c>
      <c r="D336" s="448"/>
      <c r="E336" s="448"/>
      <c r="F336" s="101"/>
      <c r="G336" s="454"/>
      <c r="H336" s="143"/>
      <c r="I336" s="101"/>
      <c r="J336" s="5" t="s">
        <v>185</v>
      </c>
      <c r="K336" s="2" t="s">
        <v>25</v>
      </c>
      <c r="L336" s="189">
        <v>71605</v>
      </c>
      <c r="M336" s="144"/>
      <c r="N336" s="190"/>
      <c r="O336" s="189">
        <v>68195</v>
      </c>
      <c r="P336" s="189">
        <v>3410</v>
      </c>
      <c r="Q336" s="186">
        <f t="shared" si="44"/>
        <v>71605</v>
      </c>
      <c r="R336" s="11"/>
      <c r="S336" s="11"/>
      <c r="T336" s="11"/>
      <c r="U336" s="65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26"/>
      <c r="AM336" s="11"/>
      <c r="AN336" s="11"/>
      <c r="AO336" s="11"/>
    </row>
    <row r="337" spans="1:41" s="1" customFormat="1" ht="18" customHeight="1" x14ac:dyDescent="0.3">
      <c r="A337" s="438"/>
      <c r="B337" s="454">
        <v>71956000</v>
      </c>
      <c r="C337" s="448" t="s">
        <v>39</v>
      </c>
      <c r="D337" s="448"/>
      <c r="E337" s="448"/>
      <c r="F337" s="101"/>
      <c r="G337" s="454"/>
      <c r="H337" s="143"/>
      <c r="I337" s="101"/>
      <c r="J337" s="448" t="s">
        <v>189</v>
      </c>
      <c r="K337" s="2" t="s">
        <v>0</v>
      </c>
      <c r="L337" s="189">
        <v>155955</v>
      </c>
      <c r="M337" s="189">
        <v>155955</v>
      </c>
      <c r="N337" s="190"/>
      <c r="O337" s="189"/>
      <c r="P337" s="189"/>
      <c r="Q337" s="186">
        <f t="shared" si="44"/>
        <v>155955</v>
      </c>
      <c r="R337" s="11"/>
      <c r="S337" s="11"/>
      <c r="T337" s="11"/>
      <c r="U337" s="65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26"/>
      <c r="AM337" s="11"/>
      <c r="AN337" s="11"/>
      <c r="AO337" s="11"/>
    </row>
    <row r="338" spans="1:41" s="1" customFormat="1" ht="18" customHeight="1" x14ac:dyDescent="0.3">
      <c r="A338" s="439"/>
      <c r="B338" s="454">
        <v>71956000</v>
      </c>
      <c r="C338" s="448" t="s">
        <v>39</v>
      </c>
      <c r="D338" s="448"/>
      <c r="E338" s="448"/>
      <c r="F338" s="101"/>
      <c r="G338" s="454"/>
      <c r="H338" s="143"/>
      <c r="I338" s="101"/>
      <c r="J338" s="5" t="s">
        <v>191</v>
      </c>
      <c r="K338" s="2" t="s">
        <v>9</v>
      </c>
      <c r="L338" s="189">
        <v>7287579</v>
      </c>
      <c r="M338" s="189">
        <v>7287579</v>
      </c>
      <c r="N338" s="190"/>
      <c r="O338" s="189"/>
      <c r="P338" s="189"/>
      <c r="Q338" s="186">
        <f t="shared" si="44"/>
        <v>7287579</v>
      </c>
      <c r="R338" s="11"/>
      <c r="S338" s="11"/>
      <c r="T338" s="11"/>
      <c r="U338" s="65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26"/>
      <c r="AM338" s="11"/>
      <c r="AN338" s="11"/>
      <c r="AO338" s="11"/>
    </row>
    <row r="339" spans="1:41" s="1" customFormat="1" ht="18" customHeight="1" x14ac:dyDescent="0.3">
      <c r="A339" s="437">
        <v>19</v>
      </c>
      <c r="B339" s="454">
        <v>71956000</v>
      </c>
      <c r="C339" s="448" t="s">
        <v>39</v>
      </c>
      <c r="D339" s="448" t="s">
        <v>39</v>
      </c>
      <c r="E339" s="448" t="s">
        <v>355</v>
      </c>
      <c r="F339" s="101">
        <v>13</v>
      </c>
      <c r="G339" s="454" t="s">
        <v>68</v>
      </c>
      <c r="H339" s="143">
        <v>5022.3</v>
      </c>
      <c r="I339" s="101">
        <v>264</v>
      </c>
      <c r="J339" s="448" t="s">
        <v>184</v>
      </c>
      <c r="K339" s="2" t="s">
        <v>5</v>
      </c>
      <c r="L339" s="189">
        <f>L340+L341+L342</f>
        <v>11515879</v>
      </c>
      <c r="M339" s="189">
        <f>M340+M341+M342</f>
        <v>11428592</v>
      </c>
      <c r="N339" s="189">
        <f>N340+N341+N342</f>
        <v>0</v>
      </c>
      <c r="O339" s="189">
        <f>O340+O341+O342</f>
        <v>83130</v>
      </c>
      <c r="P339" s="189">
        <f>P340+P341+P342</f>
        <v>4157</v>
      </c>
      <c r="Q339" s="186">
        <f t="shared" si="44"/>
        <v>11515879</v>
      </c>
      <c r="R339" s="11"/>
      <c r="S339" s="11"/>
      <c r="T339" s="11"/>
      <c r="U339" s="65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26"/>
      <c r="AM339" s="11"/>
      <c r="AN339" s="11"/>
      <c r="AO339" s="11"/>
    </row>
    <row r="340" spans="1:41" s="1" customFormat="1" ht="48" customHeight="1" x14ac:dyDescent="0.3">
      <c r="A340" s="438"/>
      <c r="B340" s="454">
        <v>71956000</v>
      </c>
      <c r="C340" s="448" t="s">
        <v>39</v>
      </c>
      <c r="D340" s="448"/>
      <c r="E340" s="448"/>
      <c r="F340" s="101"/>
      <c r="G340" s="454"/>
      <c r="H340" s="143"/>
      <c r="I340" s="101"/>
      <c r="J340" s="5" t="s">
        <v>185</v>
      </c>
      <c r="K340" s="2" t="s">
        <v>25</v>
      </c>
      <c r="L340" s="189">
        <v>87287</v>
      </c>
      <c r="M340" s="144"/>
      <c r="N340" s="190"/>
      <c r="O340" s="189">
        <v>83130</v>
      </c>
      <c r="P340" s="189">
        <v>4157</v>
      </c>
      <c r="Q340" s="186">
        <f t="shared" si="44"/>
        <v>87287</v>
      </c>
      <c r="R340" s="11"/>
      <c r="S340" s="11"/>
      <c r="T340" s="11"/>
      <c r="U340" s="65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26"/>
      <c r="AM340" s="11"/>
      <c r="AN340" s="11"/>
      <c r="AO340" s="11"/>
    </row>
    <row r="341" spans="1:41" s="1" customFormat="1" ht="18" customHeight="1" x14ac:dyDescent="0.3">
      <c r="A341" s="438"/>
      <c r="B341" s="454">
        <v>71956000</v>
      </c>
      <c r="C341" s="448" t="s">
        <v>39</v>
      </c>
      <c r="D341" s="448"/>
      <c r="E341" s="448"/>
      <c r="F341" s="101"/>
      <c r="G341" s="454"/>
      <c r="H341" s="143"/>
      <c r="I341" s="101"/>
      <c r="J341" s="448" t="s">
        <v>189</v>
      </c>
      <c r="K341" s="2" t="s">
        <v>0</v>
      </c>
      <c r="L341" s="189">
        <v>239448</v>
      </c>
      <c r="M341" s="189">
        <v>239448</v>
      </c>
      <c r="N341" s="190"/>
      <c r="O341" s="189"/>
      <c r="P341" s="189"/>
      <c r="Q341" s="186">
        <f t="shared" si="44"/>
        <v>239448</v>
      </c>
      <c r="R341" s="11"/>
      <c r="S341" s="11"/>
      <c r="T341" s="11"/>
      <c r="U341" s="65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26"/>
      <c r="AM341" s="11"/>
      <c r="AN341" s="11"/>
      <c r="AO341" s="11"/>
    </row>
    <row r="342" spans="1:41" s="1" customFormat="1" ht="18" customHeight="1" x14ac:dyDescent="0.3">
      <c r="A342" s="439"/>
      <c r="B342" s="454">
        <v>71956000</v>
      </c>
      <c r="C342" s="448" t="s">
        <v>39</v>
      </c>
      <c r="D342" s="448"/>
      <c r="E342" s="448"/>
      <c r="F342" s="101"/>
      <c r="G342" s="454"/>
      <c r="H342" s="143"/>
      <c r="I342" s="101"/>
      <c r="J342" s="5" t="s">
        <v>191</v>
      </c>
      <c r="K342" s="2" t="s">
        <v>9</v>
      </c>
      <c r="L342" s="189">
        <v>11189144</v>
      </c>
      <c r="M342" s="189">
        <v>11189144</v>
      </c>
      <c r="N342" s="190"/>
      <c r="O342" s="189"/>
      <c r="P342" s="189"/>
      <c r="Q342" s="186">
        <f t="shared" si="44"/>
        <v>11189144</v>
      </c>
      <c r="R342" s="11"/>
      <c r="S342" s="11"/>
      <c r="T342" s="11"/>
      <c r="U342" s="65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26"/>
      <c r="AM342" s="11"/>
      <c r="AN342" s="11"/>
      <c r="AO342" s="11"/>
    </row>
    <row r="343" spans="1:41" s="1" customFormat="1" ht="18" customHeight="1" x14ac:dyDescent="0.3">
      <c r="A343" s="438">
        <v>20</v>
      </c>
      <c r="B343" s="454">
        <v>71956000</v>
      </c>
      <c r="C343" s="448" t="s">
        <v>39</v>
      </c>
      <c r="D343" s="448" t="s">
        <v>39</v>
      </c>
      <c r="E343" s="448" t="s">
        <v>355</v>
      </c>
      <c r="F343" s="101">
        <v>17</v>
      </c>
      <c r="G343" s="454" t="s">
        <v>68</v>
      </c>
      <c r="H343" s="143">
        <v>3436.8</v>
      </c>
      <c r="I343" s="101">
        <v>161</v>
      </c>
      <c r="J343" s="448" t="s">
        <v>184</v>
      </c>
      <c r="K343" s="2" t="s">
        <v>5</v>
      </c>
      <c r="L343" s="189">
        <f>L344+L345+L346</f>
        <v>4904182</v>
      </c>
      <c r="M343" s="189">
        <f>M344+M345+M346</f>
        <v>4832398</v>
      </c>
      <c r="N343" s="189">
        <f>N344+N345+N346</f>
        <v>0</v>
      </c>
      <c r="O343" s="189">
        <f>O344+O345+O346</f>
        <v>68365</v>
      </c>
      <c r="P343" s="189">
        <f>P344+P345+P346</f>
        <v>3419</v>
      </c>
      <c r="Q343" s="186">
        <f t="shared" si="44"/>
        <v>4904182</v>
      </c>
      <c r="R343" s="11"/>
      <c r="S343" s="11"/>
      <c r="T343" s="11"/>
      <c r="U343" s="65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26"/>
      <c r="AM343" s="11"/>
      <c r="AN343" s="11"/>
      <c r="AO343" s="11"/>
    </row>
    <row r="344" spans="1:41" s="1" customFormat="1" ht="48" customHeight="1" x14ac:dyDescent="0.3">
      <c r="A344" s="438"/>
      <c r="B344" s="454">
        <v>71956000</v>
      </c>
      <c r="C344" s="448" t="s">
        <v>39</v>
      </c>
      <c r="D344" s="448"/>
      <c r="E344" s="448"/>
      <c r="F344" s="101"/>
      <c r="G344" s="454"/>
      <c r="H344" s="143"/>
      <c r="I344" s="101"/>
      <c r="J344" s="5" t="s">
        <v>185</v>
      </c>
      <c r="K344" s="2" t="s">
        <v>25</v>
      </c>
      <c r="L344" s="189">
        <v>71784</v>
      </c>
      <c r="M344" s="144"/>
      <c r="N344" s="190"/>
      <c r="O344" s="189">
        <v>68365</v>
      </c>
      <c r="P344" s="189">
        <v>3419</v>
      </c>
      <c r="Q344" s="186">
        <f t="shared" si="44"/>
        <v>71784</v>
      </c>
      <c r="R344" s="11"/>
      <c r="S344" s="11"/>
      <c r="T344" s="11"/>
      <c r="U344" s="65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26"/>
      <c r="AM344" s="11"/>
      <c r="AN344" s="11"/>
      <c r="AO344" s="11"/>
    </row>
    <row r="345" spans="1:41" s="1" customFormat="1" ht="18" customHeight="1" x14ac:dyDescent="0.3">
      <c r="A345" s="438"/>
      <c r="B345" s="454">
        <v>71956000</v>
      </c>
      <c r="C345" s="448" t="s">
        <v>39</v>
      </c>
      <c r="D345" s="448"/>
      <c r="E345" s="448"/>
      <c r="F345" s="101"/>
      <c r="G345" s="454"/>
      <c r="H345" s="143"/>
      <c r="I345" s="101"/>
      <c r="J345" s="448" t="s">
        <v>189</v>
      </c>
      <c r="K345" s="2" t="s">
        <v>0</v>
      </c>
      <c r="L345" s="189">
        <v>101247</v>
      </c>
      <c r="M345" s="189">
        <v>101247</v>
      </c>
      <c r="N345" s="190"/>
      <c r="O345" s="189"/>
      <c r="P345" s="189"/>
      <c r="Q345" s="186">
        <f t="shared" si="44"/>
        <v>101247</v>
      </c>
      <c r="R345" s="11"/>
      <c r="S345" s="11"/>
      <c r="T345" s="11"/>
      <c r="U345" s="65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26"/>
      <c r="AM345" s="11"/>
      <c r="AN345" s="11"/>
      <c r="AO345" s="11"/>
    </row>
    <row r="346" spans="1:41" s="1" customFormat="1" ht="18" customHeight="1" x14ac:dyDescent="0.3">
      <c r="A346" s="438"/>
      <c r="B346" s="454">
        <v>71956000</v>
      </c>
      <c r="C346" s="448" t="s">
        <v>39</v>
      </c>
      <c r="D346" s="448"/>
      <c r="E346" s="448"/>
      <c r="F346" s="101"/>
      <c r="G346" s="454"/>
      <c r="H346" s="143"/>
      <c r="I346" s="101"/>
      <c r="J346" s="5" t="s">
        <v>191</v>
      </c>
      <c r="K346" s="2" t="s">
        <v>9</v>
      </c>
      <c r="L346" s="189">
        <v>4731151</v>
      </c>
      <c r="M346" s="189">
        <v>4731151</v>
      </c>
      <c r="N346" s="190"/>
      <c r="O346" s="189"/>
      <c r="P346" s="189"/>
      <c r="Q346" s="186">
        <f t="shared" si="44"/>
        <v>4731151</v>
      </c>
      <c r="R346" s="11"/>
      <c r="S346" s="11"/>
      <c r="T346" s="11"/>
      <c r="U346" s="65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26"/>
      <c r="AM346" s="11"/>
      <c r="AN346" s="11"/>
      <c r="AO346" s="11"/>
    </row>
    <row r="347" spans="1:41" s="1" customFormat="1" ht="18" customHeight="1" x14ac:dyDescent="0.3">
      <c r="A347" s="471">
        <v>21</v>
      </c>
      <c r="B347" s="454">
        <v>71956000</v>
      </c>
      <c r="C347" s="448" t="s">
        <v>39</v>
      </c>
      <c r="D347" s="448" t="s">
        <v>39</v>
      </c>
      <c r="E347" s="448" t="s">
        <v>358</v>
      </c>
      <c r="F347" s="101" t="s">
        <v>44</v>
      </c>
      <c r="G347" s="454" t="s">
        <v>68</v>
      </c>
      <c r="H347" s="143">
        <v>5678.3</v>
      </c>
      <c r="I347" s="101">
        <v>231</v>
      </c>
      <c r="J347" s="448" t="s">
        <v>184</v>
      </c>
      <c r="K347" s="2" t="s">
        <v>5</v>
      </c>
      <c r="L347" s="189">
        <f>L348+L349+L350</f>
        <v>3700149</v>
      </c>
      <c r="M347" s="189">
        <f>M348+M349+M350</f>
        <v>3541449</v>
      </c>
      <c r="N347" s="189">
        <f>N348+N349+N350</f>
        <v>0</v>
      </c>
      <c r="O347" s="189">
        <f>O348+O349+O350</f>
        <v>151142</v>
      </c>
      <c r="P347" s="189">
        <f>P348+P349+P350</f>
        <v>7558</v>
      </c>
      <c r="Q347" s="186">
        <f t="shared" si="44"/>
        <v>3700149</v>
      </c>
      <c r="R347" s="11"/>
      <c r="S347" s="11"/>
      <c r="T347" s="11"/>
      <c r="U347" s="65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26"/>
      <c r="AM347" s="11"/>
      <c r="AN347" s="11"/>
      <c r="AO347" s="11"/>
    </row>
    <row r="348" spans="1:41" s="1" customFormat="1" ht="48" customHeight="1" x14ac:dyDescent="0.3">
      <c r="A348" s="472"/>
      <c r="B348" s="454">
        <v>71956000</v>
      </c>
      <c r="C348" s="448" t="s">
        <v>39</v>
      </c>
      <c r="D348" s="448"/>
      <c r="E348" s="448"/>
      <c r="F348" s="101"/>
      <c r="G348" s="454"/>
      <c r="H348" s="143"/>
      <c r="I348" s="101"/>
      <c r="J348" s="5" t="s">
        <v>185</v>
      </c>
      <c r="K348" s="7" t="s">
        <v>25</v>
      </c>
      <c r="L348" s="189">
        <v>158700</v>
      </c>
      <c r="M348" s="144"/>
      <c r="N348" s="166"/>
      <c r="O348" s="189">
        <v>151142</v>
      </c>
      <c r="P348" s="189">
        <v>7558</v>
      </c>
      <c r="Q348" s="186">
        <f t="shared" si="44"/>
        <v>158700</v>
      </c>
      <c r="R348" s="11"/>
      <c r="S348" s="11"/>
      <c r="T348" s="11"/>
      <c r="U348" s="65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26"/>
      <c r="AM348" s="11"/>
      <c r="AN348" s="11"/>
      <c r="AO348" s="11"/>
    </row>
    <row r="349" spans="1:41" s="1" customFormat="1" ht="18" customHeight="1" x14ac:dyDescent="0.3">
      <c r="A349" s="472"/>
      <c r="B349" s="454">
        <v>71956000</v>
      </c>
      <c r="C349" s="448" t="s">
        <v>39</v>
      </c>
      <c r="D349" s="448"/>
      <c r="E349" s="448"/>
      <c r="F349" s="101"/>
      <c r="G349" s="454"/>
      <c r="H349" s="143"/>
      <c r="I349" s="101"/>
      <c r="J349" s="448" t="s">
        <v>189</v>
      </c>
      <c r="K349" s="7" t="s">
        <v>0</v>
      </c>
      <c r="L349" s="189">
        <v>74200</v>
      </c>
      <c r="M349" s="189">
        <v>74200</v>
      </c>
      <c r="N349" s="190"/>
      <c r="O349" s="189"/>
      <c r="P349" s="189"/>
      <c r="Q349" s="186">
        <f t="shared" si="44"/>
        <v>74200</v>
      </c>
      <c r="R349" s="11"/>
      <c r="S349" s="11"/>
      <c r="T349" s="11"/>
      <c r="U349" s="65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26"/>
      <c r="AM349" s="11"/>
      <c r="AN349" s="11"/>
      <c r="AO349" s="11"/>
    </row>
    <row r="350" spans="1:41" s="1" customFormat="1" ht="18" customHeight="1" x14ac:dyDescent="0.3">
      <c r="A350" s="473"/>
      <c r="B350" s="454">
        <v>71956000</v>
      </c>
      <c r="C350" s="448" t="s">
        <v>39</v>
      </c>
      <c r="D350" s="448"/>
      <c r="E350" s="448"/>
      <c r="F350" s="101"/>
      <c r="G350" s="454"/>
      <c r="H350" s="143"/>
      <c r="I350" s="101"/>
      <c r="J350" s="5" t="s">
        <v>191</v>
      </c>
      <c r="K350" s="20" t="s">
        <v>9</v>
      </c>
      <c r="L350" s="189">
        <v>3467249</v>
      </c>
      <c r="M350" s="189">
        <v>3467249</v>
      </c>
      <c r="N350" s="190"/>
      <c r="O350" s="189"/>
      <c r="P350" s="189"/>
      <c r="Q350" s="186">
        <f t="shared" si="44"/>
        <v>3467249</v>
      </c>
      <c r="R350" s="11"/>
      <c r="S350" s="11"/>
      <c r="T350" s="11"/>
      <c r="U350" s="65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26"/>
      <c r="AM350" s="11"/>
      <c r="AN350" s="11"/>
      <c r="AO350" s="11"/>
    </row>
    <row r="351" spans="1:41" s="1" customFormat="1" ht="18" customHeight="1" x14ac:dyDescent="0.3">
      <c r="A351" s="437">
        <v>22</v>
      </c>
      <c r="B351" s="454">
        <v>71956000</v>
      </c>
      <c r="C351" s="448" t="s">
        <v>39</v>
      </c>
      <c r="D351" s="448" t="s">
        <v>39</v>
      </c>
      <c r="E351" s="448" t="s">
        <v>132</v>
      </c>
      <c r="F351" s="101">
        <v>8</v>
      </c>
      <c r="G351" s="454" t="s">
        <v>68</v>
      </c>
      <c r="H351" s="143">
        <v>9132.7999999999993</v>
      </c>
      <c r="I351" s="101">
        <v>216</v>
      </c>
      <c r="J351" s="448" t="s">
        <v>184</v>
      </c>
      <c r="K351" s="20" t="s">
        <v>5</v>
      </c>
      <c r="L351" s="189">
        <f>L352+L353+L354</f>
        <v>11129954</v>
      </c>
      <c r="M351" s="189">
        <f>M352+M353+M354</f>
        <v>10969032</v>
      </c>
      <c r="N351" s="189">
        <f>N352+N353+N354</f>
        <v>0</v>
      </c>
      <c r="O351" s="189">
        <v>153259</v>
      </c>
      <c r="P351" s="189">
        <v>7663</v>
      </c>
      <c r="Q351" s="186">
        <f t="shared" si="44"/>
        <v>11129954</v>
      </c>
      <c r="R351" s="11"/>
      <c r="S351" s="11"/>
      <c r="T351" s="11"/>
      <c r="U351" s="65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26"/>
      <c r="AM351" s="11"/>
      <c r="AN351" s="11"/>
      <c r="AO351" s="11"/>
    </row>
    <row r="352" spans="1:41" s="1" customFormat="1" ht="48" customHeight="1" x14ac:dyDescent="0.3">
      <c r="A352" s="438"/>
      <c r="B352" s="454">
        <v>71956000</v>
      </c>
      <c r="C352" s="448" t="s">
        <v>39</v>
      </c>
      <c r="D352" s="448"/>
      <c r="E352" s="448"/>
      <c r="F352" s="101"/>
      <c r="G352" s="454"/>
      <c r="H352" s="143"/>
      <c r="I352" s="101"/>
      <c r="J352" s="5" t="s">
        <v>185</v>
      </c>
      <c r="K352" s="20" t="s">
        <v>25</v>
      </c>
      <c r="L352" s="189">
        <v>160922</v>
      </c>
      <c r="M352" s="144"/>
      <c r="N352" s="190"/>
      <c r="O352" s="189">
        <v>153259</v>
      </c>
      <c r="P352" s="189">
        <v>7663</v>
      </c>
      <c r="Q352" s="186">
        <f t="shared" si="44"/>
        <v>160922</v>
      </c>
      <c r="R352" s="11"/>
      <c r="S352" s="11"/>
      <c r="T352" s="11"/>
      <c r="U352" s="65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26"/>
      <c r="AM352" s="11"/>
      <c r="AN352" s="11"/>
      <c r="AO352" s="11"/>
    </row>
    <row r="353" spans="1:41" s="1" customFormat="1" ht="18" customHeight="1" x14ac:dyDescent="0.3">
      <c r="A353" s="438"/>
      <c r="B353" s="454">
        <v>71956000</v>
      </c>
      <c r="C353" s="448" t="s">
        <v>39</v>
      </c>
      <c r="D353" s="448"/>
      <c r="E353" s="448"/>
      <c r="F353" s="101"/>
      <c r="G353" s="454"/>
      <c r="H353" s="143"/>
      <c r="I353" s="101"/>
      <c r="J353" s="448" t="s">
        <v>189</v>
      </c>
      <c r="K353" s="20" t="s">
        <v>0</v>
      </c>
      <c r="L353" s="189">
        <v>229820</v>
      </c>
      <c r="M353" s="189">
        <v>229820</v>
      </c>
      <c r="N353" s="190"/>
      <c r="O353" s="189"/>
      <c r="P353" s="189"/>
      <c r="Q353" s="186">
        <f t="shared" si="44"/>
        <v>229820</v>
      </c>
      <c r="R353" s="11"/>
      <c r="S353" s="11"/>
      <c r="T353" s="11"/>
      <c r="U353" s="65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26"/>
      <c r="AM353" s="11"/>
      <c r="AN353" s="11"/>
      <c r="AO353" s="11"/>
    </row>
    <row r="354" spans="1:41" s="1" customFormat="1" ht="18" customHeight="1" x14ac:dyDescent="0.3">
      <c r="A354" s="439"/>
      <c r="B354" s="454">
        <v>71956000</v>
      </c>
      <c r="C354" s="448" t="s">
        <v>39</v>
      </c>
      <c r="D354" s="448"/>
      <c r="E354" s="448"/>
      <c r="F354" s="101"/>
      <c r="G354" s="454"/>
      <c r="H354" s="143"/>
      <c r="I354" s="101"/>
      <c r="J354" s="5" t="s">
        <v>191</v>
      </c>
      <c r="K354" s="20" t="s">
        <v>9</v>
      </c>
      <c r="L354" s="189">
        <v>10739212</v>
      </c>
      <c r="M354" s="189">
        <v>10739212</v>
      </c>
      <c r="N354" s="190"/>
      <c r="O354" s="189"/>
      <c r="P354" s="189"/>
      <c r="Q354" s="186">
        <f t="shared" si="44"/>
        <v>10739212</v>
      </c>
      <c r="R354" s="11"/>
      <c r="S354" s="11"/>
      <c r="T354" s="11"/>
      <c r="U354" s="65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26"/>
      <c r="AM354" s="11"/>
      <c r="AN354" s="11"/>
      <c r="AO354" s="11"/>
    </row>
    <row r="355" spans="1:41" s="1" customFormat="1" ht="18" customHeight="1" x14ac:dyDescent="0.3">
      <c r="A355" s="471">
        <v>23</v>
      </c>
      <c r="B355" s="454">
        <v>71956000</v>
      </c>
      <c r="C355" s="448" t="s">
        <v>39</v>
      </c>
      <c r="D355" s="448" t="s">
        <v>39</v>
      </c>
      <c r="E355" s="448" t="s">
        <v>133</v>
      </c>
      <c r="F355" s="101" t="s">
        <v>134</v>
      </c>
      <c r="G355" s="454" t="s">
        <v>68</v>
      </c>
      <c r="H355" s="143">
        <v>6656.7</v>
      </c>
      <c r="I355" s="101">
        <v>90</v>
      </c>
      <c r="J355" s="448" t="s">
        <v>184</v>
      </c>
      <c r="K355" s="2" t="s">
        <v>5</v>
      </c>
      <c r="L355" s="189">
        <f>L356</f>
        <v>347832</v>
      </c>
      <c r="M355" s="189">
        <v>0</v>
      </c>
      <c r="N355" s="189">
        <v>0</v>
      </c>
      <c r="O355" s="189">
        <v>331268</v>
      </c>
      <c r="P355" s="189">
        <v>16564</v>
      </c>
      <c r="Q355" s="186">
        <f t="shared" si="44"/>
        <v>347832</v>
      </c>
      <c r="R355" s="11"/>
      <c r="S355" s="11"/>
      <c r="T355" s="11"/>
      <c r="U355" s="65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26"/>
      <c r="AM355" s="11"/>
      <c r="AN355" s="11"/>
      <c r="AO355" s="11"/>
    </row>
    <row r="356" spans="1:41" s="1" customFormat="1" ht="48" customHeight="1" x14ac:dyDescent="0.3">
      <c r="A356" s="472"/>
      <c r="B356" s="454">
        <v>71956000</v>
      </c>
      <c r="C356" s="448" t="s">
        <v>39</v>
      </c>
      <c r="D356" s="448"/>
      <c r="E356" s="448"/>
      <c r="F356" s="101"/>
      <c r="G356" s="454"/>
      <c r="H356" s="143"/>
      <c r="I356" s="101"/>
      <c r="J356" s="5" t="s">
        <v>185</v>
      </c>
      <c r="K356" s="7">
        <v>20</v>
      </c>
      <c r="L356" s="189">
        <v>347832</v>
      </c>
      <c r="M356" s="144"/>
      <c r="N356" s="166"/>
      <c r="O356" s="189"/>
      <c r="P356" s="189"/>
      <c r="Q356" s="186">
        <f t="shared" si="44"/>
        <v>0</v>
      </c>
      <c r="R356" s="11"/>
      <c r="S356" s="11"/>
      <c r="T356" s="11"/>
      <c r="U356" s="65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26"/>
      <c r="AM356" s="11"/>
      <c r="AN356" s="11"/>
      <c r="AO356" s="11"/>
    </row>
    <row r="357" spans="1:41" s="1" customFormat="1" ht="18" customHeight="1" x14ac:dyDescent="0.3">
      <c r="A357" s="471">
        <v>24</v>
      </c>
      <c r="B357" s="454">
        <v>71956000</v>
      </c>
      <c r="C357" s="448" t="s">
        <v>39</v>
      </c>
      <c r="D357" s="448" t="s">
        <v>39</v>
      </c>
      <c r="E357" s="448" t="s">
        <v>135</v>
      </c>
      <c r="F357" s="101">
        <v>21</v>
      </c>
      <c r="G357" s="454" t="s">
        <v>68</v>
      </c>
      <c r="H357" s="143">
        <v>4607.5</v>
      </c>
      <c r="I357" s="101">
        <v>222</v>
      </c>
      <c r="J357" s="448" t="s">
        <v>184</v>
      </c>
      <c r="K357" s="2" t="s">
        <v>5</v>
      </c>
      <c r="L357" s="189">
        <f>L358+L359+L360</f>
        <v>6494921</v>
      </c>
      <c r="M357" s="189">
        <f>M358+M359+M360</f>
        <v>6358480</v>
      </c>
      <c r="N357" s="189">
        <f>N358+N359+N360</f>
        <v>0</v>
      </c>
      <c r="O357" s="189">
        <v>129943</v>
      </c>
      <c r="P357" s="189">
        <v>6498</v>
      </c>
      <c r="Q357" s="186">
        <f t="shared" si="44"/>
        <v>6494921</v>
      </c>
      <c r="R357" s="11"/>
      <c r="S357" s="11"/>
      <c r="T357" s="11"/>
      <c r="U357" s="65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26"/>
      <c r="AM357" s="11"/>
      <c r="AN357" s="11"/>
      <c r="AO357" s="11"/>
    </row>
    <row r="358" spans="1:41" s="1" customFormat="1" ht="48" customHeight="1" x14ac:dyDescent="0.3">
      <c r="A358" s="472"/>
      <c r="B358" s="454">
        <v>71956000</v>
      </c>
      <c r="C358" s="448" t="s">
        <v>39</v>
      </c>
      <c r="D358" s="448"/>
      <c r="E358" s="448"/>
      <c r="F358" s="101"/>
      <c r="G358" s="454"/>
      <c r="H358" s="143"/>
      <c r="I358" s="101"/>
      <c r="J358" s="5" t="s">
        <v>185</v>
      </c>
      <c r="K358" s="7">
        <v>20</v>
      </c>
      <c r="L358" s="189">
        <v>136441</v>
      </c>
      <c r="M358" s="144"/>
      <c r="N358" s="190"/>
      <c r="O358" s="189">
        <v>129943</v>
      </c>
      <c r="P358" s="189">
        <v>6498</v>
      </c>
      <c r="Q358" s="186">
        <f t="shared" si="44"/>
        <v>136441</v>
      </c>
      <c r="R358" s="11"/>
      <c r="S358" s="11"/>
      <c r="T358" s="11"/>
      <c r="U358" s="65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26"/>
      <c r="AM358" s="11"/>
      <c r="AN358" s="11"/>
      <c r="AO358" s="11"/>
    </row>
    <row r="359" spans="1:41" s="1" customFormat="1" ht="18" customHeight="1" x14ac:dyDescent="0.3">
      <c r="A359" s="472"/>
      <c r="B359" s="454">
        <v>71956000</v>
      </c>
      <c r="C359" s="448" t="s">
        <v>39</v>
      </c>
      <c r="D359" s="448"/>
      <c r="E359" s="448"/>
      <c r="F359" s="101"/>
      <c r="G359" s="454"/>
      <c r="H359" s="143"/>
      <c r="I359" s="101"/>
      <c r="J359" s="448" t="s">
        <v>189</v>
      </c>
      <c r="K359" s="7">
        <v>21</v>
      </c>
      <c r="L359" s="189">
        <v>133221</v>
      </c>
      <c r="M359" s="189">
        <v>133221</v>
      </c>
      <c r="N359" s="190"/>
      <c r="O359" s="189"/>
      <c r="P359" s="189"/>
      <c r="Q359" s="186">
        <f t="shared" ref="Q359:Q420" si="45">M359+N359+O359+P359</f>
        <v>133221</v>
      </c>
      <c r="R359" s="11"/>
      <c r="S359" s="11"/>
      <c r="T359" s="11"/>
      <c r="U359" s="65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26"/>
      <c r="AM359" s="11"/>
      <c r="AN359" s="11"/>
      <c r="AO359" s="11"/>
    </row>
    <row r="360" spans="1:41" s="1" customFormat="1" ht="33" customHeight="1" x14ac:dyDescent="0.3">
      <c r="A360" s="473"/>
      <c r="B360" s="454">
        <v>71956000</v>
      </c>
      <c r="C360" s="448" t="s">
        <v>39</v>
      </c>
      <c r="D360" s="448"/>
      <c r="E360" s="448"/>
      <c r="F360" s="101"/>
      <c r="G360" s="454"/>
      <c r="H360" s="143"/>
      <c r="I360" s="101"/>
      <c r="J360" s="16" t="s">
        <v>194</v>
      </c>
      <c r="K360" s="2" t="s">
        <v>37</v>
      </c>
      <c r="L360" s="189">
        <v>6225259</v>
      </c>
      <c r="M360" s="189">
        <v>6225259</v>
      </c>
      <c r="N360" s="190"/>
      <c r="O360" s="189"/>
      <c r="P360" s="189"/>
      <c r="Q360" s="186">
        <f t="shared" si="45"/>
        <v>6225259</v>
      </c>
      <c r="R360" s="11"/>
      <c r="S360" s="11"/>
      <c r="T360" s="11"/>
      <c r="U360" s="65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26"/>
      <c r="AM360" s="11"/>
      <c r="AN360" s="11"/>
      <c r="AO360" s="11"/>
    </row>
    <row r="361" spans="1:41" s="1" customFormat="1" ht="18" customHeight="1" x14ac:dyDescent="0.3">
      <c r="A361" s="471">
        <v>25</v>
      </c>
      <c r="B361" s="454">
        <v>71956000</v>
      </c>
      <c r="C361" s="448" t="s">
        <v>39</v>
      </c>
      <c r="D361" s="448" t="s">
        <v>39</v>
      </c>
      <c r="E361" s="448" t="s">
        <v>135</v>
      </c>
      <c r="F361" s="101">
        <v>35</v>
      </c>
      <c r="G361" s="454" t="s">
        <v>68</v>
      </c>
      <c r="H361" s="143">
        <v>4649.2</v>
      </c>
      <c r="I361" s="101">
        <v>198</v>
      </c>
      <c r="J361" s="448" t="s">
        <v>184</v>
      </c>
      <c r="K361" s="2" t="s">
        <v>5</v>
      </c>
      <c r="L361" s="189">
        <f>L362+L363+L364</f>
        <v>6494897</v>
      </c>
      <c r="M361" s="189">
        <f>M362+M363+M364</f>
        <v>6358480</v>
      </c>
      <c r="N361" s="189">
        <f>N362+N363+N364</f>
        <v>0</v>
      </c>
      <c r="O361" s="189">
        <f>O362+O363+O364</f>
        <v>129920</v>
      </c>
      <c r="P361" s="189">
        <f>P362+P363+P364</f>
        <v>6497</v>
      </c>
      <c r="Q361" s="186">
        <f t="shared" si="45"/>
        <v>6494897</v>
      </c>
      <c r="R361" s="11"/>
      <c r="S361" s="11"/>
      <c r="T361" s="11"/>
      <c r="U361" s="65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26"/>
      <c r="AM361" s="11"/>
      <c r="AN361" s="11"/>
      <c r="AO361" s="11"/>
    </row>
    <row r="362" spans="1:41" s="1" customFormat="1" ht="48" customHeight="1" x14ac:dyDescent="0.3">
      <c r="A362" s="472"/>
      <c r="B362" s="454">
        <v>71956000</v>
      </c>
      <c r="C362" s="448" t="s">
        <v>39</v>
      </c>
      <c r="D362" s="448"/>
      <c r="E362" s="448"/>
      <c r="F362" s="101"/>
      <c r="G362" s="454"/>
      <c r="H362" s="143"/>
      <c r="I362" s="101"/>
      <c r="J362" s="5" t="s">
        <v>185</v>
      </c>
      <c r="K362" s="7">
        <v>20</v>
      </c>
      <c r="L362" s="189">
        <v>136417</v>
      </c>
      <c r="M362" s="144"/>
      <c r="N362" s="190"/>
      <c r="O362" s="189">
        <v>129920</v>
      </c>
      <c r="P362" s="189">
        <v>6497</v>
      </c>
      <c r="Q362" s="186">
        <f t="shared" si="45"/>
        <v>136417</v>
      </c>
      <c r="R362" s="11"/>
      <c r="S362" s="11"/>
      <c r="T362" s="11"/>
      <c r="U362" s="65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26"/>
      <c r="AM362" s="11"/>
      <c r="AN362" s="11"/>
      <c r="AO362" s="11"/>
    </row>
    <row r="363" spans="1:41" s="1" customFormat="1" ht="18" customHeight="1" x14ac:dyDescent="0.3">
      <c r="A363" s="472"/>
      <c r="B363" s="454">
        <v>71956000</v>
      </c>
      <c r="C363" s="448" t="s">
        <v>39</v>
      </c>
      <c r="D363" s="448"/>
      <c r="E363" s="448"/>
      <c r="F363" s="101"/>
      <c r="G363" s="454"/>
      <c r="H363" s="143"/>
      <c r="I363" s="101"/>
      <c r="J363" s="448" t="s">
        <v>189</v>
      </c>
      <c r="K363" s="7">
        <v>21</v>
      </c>
      <c r="L363" s="189">
        <v>133221</v>
      </c>
      <c r="M363" s="189">
        <v>133221</v>
      </c>
      <c r="N363" s="190"/>
      <c r="O363" s="189"/>
      <c r="P363" s="189"/>
      <c r="Q363" s="186">
        <f t="shared" si="45"/>
        <v>133221</v>
      </c>
      <c r="R363" s="11"/>
      <c r="S363" s="11"/>
      <c r="T363" s="11"/>
      <c r="U363" s="65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26"/>
      <c r="AM363" s="11"/>
      <c r="AN363" s="11"/>
      <c r="AO363" s="11"/>
    </row>
    <row r="364" spans="1:41" s="1" customFormat="1" ht="33" customHeight="1" x14ac:dyDescent="0.3">
      <c r="A364" s="473"/>
      <c r="B364" s="454">
        <v>71956000</v>
      </c>
      <c r="C364" s="448" t="s">
        <v>39</v>
      </c>
      <c r="D364" s="448"/>
      <c r="E364" s="448"/>
      <c r="F364" s="101"/>
      <c r="G364" s="454"/>
      <c r="H364" s="143"/>
      <c r="I364" s="101"/>
      <c r="J364" s="16" t="s">
        <v>194</v>
      </c>
      <c r="K364" s="2" t="s">
        <v>37</v>
      </c>
      <c r="L364" s="189">
        <v>6225259</v>
      </c>
      <c r="M364" s="189">
        <v>6225259</v>
      </c>
      <c r="N364" s="190"/>
      <c r="O364" s="189"/>
      <c r="P364" s="189"/>
      <c r="Q364" s="186">
        <f t="shared" si="45"/>
        <v>6225259</v>
      </c>
      <c r="R364" s="11"/>
      <c r="S364" s="11"/>
      <c r="T364" s="11"/>
      <c r="U364" s="65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26"/>
      <c r="AM364" s="11"/>
      <c r="AN364" s="11"/>
      <c r="AO364" s="11"/>
    </row>
    <row r="365" spans="1:41" s="289" customFormat="1" ht="18" customHeight="1" x14ac:dyDescent="0.3">
      <c r="A365" s="471">
        <v>26</v>
      </c>
      <c r="B365" s="454">
        <v>71956000</v>
      </c>
      <c r="C365" s="448" t="s">
        <v>39</v>
      </c>
      <c r="D365" s="448" t="s">
        <v>39</v>
      </c>
      <c r="E365" s="448" t="s">
        <v>135</v>
      </c>
      <c r="F365" s="101">
        <v>63</v>
      </c>
      <c r="G365" s="454" t="s">
        <v>68</v>
      </c>
      <c r="H365" s="143">
        <v>7616.5</v>
      </c>
      <c r="I365" s="101">
        <v>441</v>
      </c>
      <c r="J365" s="448" t="s">
        <v>184</v>
      </c>
      <c r="K365" s="2" t="s">
        <v>5</v>
      </c>
      <c r="L365" s="189">
        <f>L366+L367+L368+L369</f>
        <v>10871886</v>
      </c>
      <c r="M365" s="189">
        <f>M366+M367+M368+M369</f>
        <v>10595162</v>
      </c>
      <c r="N365" s="189">
        <f t="shared" ref="N365:P365" si="46">N366+N367+N368+N369</f>
        <v>0</v>
      </c>
      <c r="O365" s="189">
        <f t="shared" si="46"/>
        <v>263546</v>
      </c>
      <c r="P365" s="189">
        <f t="shared" si="46"/>
        <v>13178</v>
      </c>
      <c r="Q365" s="186">
        <f t="shared" si="45"/>
        <v>10871886</v>
      </c>
      <c r="R365" s="285"/>
      <c r="S365" s="285"/>
      <c r="T365" s="285"/>
      <c r="U365" s="330"/>
      <c r="V365" s="285"/>
      <c r="W365" s="285"/>
      <c r="X365" s="285"/>
      <c r="Y365" s="285"/>
      <c r="Z365" s="285"/>
      <c r="AA365" s="285"/>
      <c r="AB365" s="285"/>
      <c r="AC365" s="285"/>
      <c r="AD365" s="285"/>
      <c r="AE365" s="285"/>
      <c r="AF365" s="285"/>
      <c r="AG365" s="285"/>
      <c r="AH365" s="285"/>
      <c r="AI365" s="285"/>
      <c r="AJ365" s="285"/>
      <c r="AK365" s="285"/>
      <c r="AL365" s="292"/>
      <c r="AM365" s="285"/>
      <c r="AN365" s="285"/>
      <c r="AO365" s="285"/>
    </row>
    <row r="366" spans="1:41" s="289" customFormat="1" ht="48" customHeight="1" x14ac:dyDescent="0.3">
      <c r="A366" s="472"/>
      <c r="B366" s="454">
        <v>71956000</v>
      </c>
      <c r="C366" s="448" t="s">
        <v>39</v>
      </c>
      <c r="D366" s="448"/>
      <c r="E366" s="448"/>
      <c r="F366" s="101"/>
      <c r="G366" s="454"/>
      <c r="H366" s="143"/>
      <c r="I366" s="101"/>
      <c r="J366" s="5" t="s">
        <v>185</v>
      </c>
      <c r="K366" s="7">
        <v>20</v>
      </c>
      <c r="L366" s="189">
        <v>276724</v>
      </c>
      <c r="M366" s="144"/>
      <c r="N366" s="190"/>
      <c r="O366" s="189">
        <v>263546</v>
      </c>
      <c r="P366" s="189">
        <v>13178</v>
      </c>
      <c r="Q366" s="186">
        <f t="shared" si="45"/>
        <v>276724</v>
      </c>
      <c r="R366" s="285"/>
      <c r="S366" s="285"/>
      <c r="T366" s="285"/>
      <c r="U366" s="330"/>
      <c r="V366" s="285"/>
      <c r="W366" s="285"/>
      <c r="X366" s="285"/>
      <c r="Y366" s="285"/>
      <c r="Z366" s="285"/>
      <c r="AA366" s="285"/>
      <c r="AB366" s="285"/>
      <c r="AC366" s="285"/>
      <c r="AD366" s="285"/>
      <c r="AE366" s="285"/>
      <c r="AF366" s="285"/>
      <c r="AG366" s="285"/>
      <c r="AH366" s="285"/>
      <c r="AI366" s="285"/>
      <c r="AJ366" s="285"/>
      <c r="AK366" s="285"/>
      <c r="AL366" s="292"/>
      <c r="AM366" s="285"/>
      <c r="AN366" s="285"/>
      <c r="AO366" s="285"/>
    </row>
    <row r="367" spans="1:41" s="289" customFormat="1" ht="18" customHeight="1" x14ac:dyDescent="0.3">
      <c r="A367" s="472"/>
      <c r="B367" s="454">
        <v>71956000</v>
      </c>
      <c r="C367" s="448" t="s">
        <v>39</v>
      </c>
      <c r="D367" s="448"/>
      <c r="E367" s="448"/>
      <c r="F367" s="101"/>
      <c r="G367" s="454"/>
      <c r="H367" s="143"/>
      <c r="I367" s="101"/>
      <c r="J367" s="448" t="s">
        <v>189</v>
      </c>
      <c r="K367" s="7">
        <v>21</v>
      </c>
      <c r="L367" s="189">
        <v>224425</v>
      </c>
      <c r="M367" s="189">
        <f>L367</f>
        <v>224425</v>
      </c>
      <c r="N367" s="190"/>
      <c r="O367" s="189"/>
      <c r="P367" s="189"/>
      <c r="Q367" s="186">
        <f t="shared" si="45"/>
        <v>224425</v>
      </c>
      <c r="R367" s="285"/>
      <c r="S367" s="285"/>
      <c r="T367" s="285"/>
      <c r="U367" s="330"/>
      <c r="V367" s="285"/>
      <c r="W367" s="285"/>
      <c r="X367" s="285"/>
      <c r="Y367" s="285"/>
      <c r="Z367" s="285"/>
      <c r="AA367" s="285"/>
      <c r="AB367" s="285"/>
      <c r="AC367" s="285"/>
      <c r="AD367" s="285"/>
      <c r="AE367" s="285"/>
      <c r="AF367" s="285"/>
      <c r="AG367" s="285"/>
      <c r="AH367" s="285"/>
      <c r="AI367" s="285"/>
      <c r="AJ367" s="285"/>
      <c r="AK367" s="285"/>
      <c r="AL367" s="292"/>
      <c r="AM367" s="285"/>
      <c r="AN367" s="285"/>
      <c r="AO367" s="285"/>
    </row>
    <row r="368" spans="1:41" s="289" customFormat="1" ht="30.75" customHeight="1" x14ac:dyDescent="0.3">
      <c r="A368" s="472"/>
      <c r="B368" s="454">
        <v>71956000</v>
      </c>
      <c r="C368" s="448" t="s">
        <v>39</v>
      </c>
      <c r="D368" s="448"/>
      <c r="E368" s="448"/>
      <c r="F368" s="101"/>
      <c r="G368" s="454"/>
      <c r="H368" s="143"/>
      <c r="I368" s="101"/>
      <c r="J368" s="5" t="s">
        <v>187</v>
      </c>
      <c r="K368" s="21" t="s">
        <v>13</v>
      </c>
      <c r="L368" s="189">
        <f>6339187+163541</f>
        <v>6502728</v>
      </c>
      <c r="M368" s="189">
        <f>L368</f>
        <v>6502728</v>
      </c>
      <c r="N368" s="190"/>
      <c r="O368" s="189"/>
      <c r="P368" s="189"/>
      <c r="Q368" s="186">
        <f t="shared" si="45"/>
        <v>6502728</v>
      </c>
      <c r="R368" s="285"/>
      <c r="S368" s="285"/>
      <c r="T368" s="285"/>
      <c r="U368" s="330"/>
      <c r="V368" s="285"/>
      <c r="W368" s="285"/>
      <c r="X368" s="285"/>
      <c r="Y368" s="285"/>
      <c r="Z368" s="285"/>
      <c r="AA368" s="285"/>
      <c r="AB368" s="285"/>
      <c r="AC368" s="285"/>
      <c r="AD368" s="285"/>
      <c r="AE368" s="285"/>
      <c r="AF368" s="285"/>
      <c r="AG368" s="285"/>
      <c r="AH368" s="285"/>
      <c r="AI368" s="285"/>
      <c r="AJ368" s="285"/>
      <c r="AK368" s="285"/>
      <c r="AL368" s="292"/>
      <c r="AM368" s="285"/>
      <c r="AN368" s="285"/>
      <c r="AO368" s="285"/>
    </row>
    <row r="369" spans="1:41" s="289" customFormat="1" ht="31.5" customHeight="1" x14ac:dyDescent="0.3">
      <c r="A369" s="473"/>
      <c r="B369" s="454">
        <v>71956000</v>
      </c>
      <c r="C369" s="448" t="s">
        <v>39</v>
      </c>
      <c r="D369" s="448"/>
      <c r="E369" s="448"/>
      <c r="F369" s="101"/>
      <c r="G369" s="454"/>
      <c r="H369" s="143"/>
      <c r="I369" s="101"/>
      <c r="J369" s="5" t="s">
        <v>192</v>
      </c>
      <c r="K369" s="21" t="s">
        <v>4</v>
      </c>
      <c r="L369" s="189">
        <f>3137076+730933</f>
        <v>3868009</v>
      </c>
      <c r="M369" s="189">
        <f>L369</f>
        <v>3868009</v>
      </c>
      <c r="N369" s="190"/>
      <c r="O369" s="189"/>
      <c r="P369" s="189"/>
      <c r="Q369" s="186">
        <f t="shared" si="45"/>
        <v>3868009</v>
      </c>
      <c r="R369" s="285"/>
      <c r="S369" s="285"/>
      <c r="T369" s="285"/>
      <c r="U369" s="330"/>
      <c r="V369" s="285"/>
      <c r="W369" s="285"/>
      <c r="X369" s="285"/>
      <c r="Y369" s="285"/>
      <c r="Z369" s="285"/>
      <c r="AA369" s="285"/>
      <c r="AB369" s="285"/>
      <c r="AC369" s="285"/>
      <c r="AD369" s="285"/>
      <c r="AE369" s="285"/>
      <c r="AF369" s="285"/>
      <c r="AG369" s="285"/>
      <c r="AH369" s="285"/>
      <c r="AI369" s="285"/>
      <c r="AJ369" s="285"/>
      <c r="AK369" s="285"/>
      <c r="AL369" s="292"/>
      <c r="AM369" s="285"/>
      <c r="AN369" s="285"/>
      <c r="AO369" s="285"/>
    </row>
    <row r="370" spans="1:41" s="1" customFormat="1" ht="18" customHeight="1" x14ac:dyDescent="0.3">
      <c r="A370" s="437">
        <v>27</v>
      </c>
      <c r="B370" s="454">
        <v>71956000</v>
      </c>
      <c r="C370" s="448" t="s">
        <v>39</v>
      </c>
      <c r="D370" s="448" t="s">
        <v>39</v>
      </c>
      <c r="E370" s="448" t="s">
        <v>350</v>
      </c>
      <c r="F370" s="101" t="s">
        <v>200</v>
      </c>
      <c r="G370" s="454" t="s">
        <v>68</v>
      </c>
      <c r="H370" s="143">
        <v>4919.8</v>
      </c>
      <c r="I370" s="101">
        <v>223</v>
      </c>
      <c r="J370" s="448" t="s">
        <v>184</v>
      </c>
      <c r="K370" s="7" t="s">
        <v>5</v>
      </c>
      <c r="L370" s="189">
        <f>L371+L372</f>
        <v>158868</v>
      </c>
      <c r="M370" s="189">
        <f>M371+M372</f>
        <v>20838</v>
      </c>
      <c r="N370" s="189">
        <f>N371+N372</f>
        <v>0</v>
      </c>
      <c r="O370" s="189">
        <f>O371+O372</f>
        <v>131457</v>
      </c>
      <c r="P370" s="189">
        <f>P371+P372</f>
        <v>6573</v>
      </c>
      <c r="Q370" s="186">
        <f t="shared" si="45"/>
        <v>158868</v>
      </c>
      <c r="R370" s="11"/>
      <c r="S370" s="11"/>
      <c r="T370" s="11"/>
      <c r="U370" s="65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26"/>
      <c r="AM370" s="11"/>
      <c r="AN370" s="11"/>
      <c r="AO370" s="11"/>
    </row>
    <row r="371" spans="1:41" s="1" customFormat="1" ht="48" customHeight="1" x14ac:dyDescent="0.3">
      <c r="A371" s="438"/>
      <c r="B371" s="454">
        <v>71956000</v>
      </c>
      <c r="C371" s="448" t="s">
        <v>39</v>
      </c>
      <c r="D371" s="448"/>
      <c r="E371" s="448"/>
      <c r="F371" s="101"/>
      <c r="G371" s="448"/>
      <c r="H371" s="143"/>
      <c r="I371" s="101"/>
      <c r="J371" s="5" t="s">
        <v>185</v>
      </c>
      <c r="K371" s="7">
        <v>20</v>
      </c>
      <c r="L371" s="189">
        <v>138030</v>
      </c>
      <c r="M371" s="151"/>
      <c r="N371" s="151"/>
      <c r="O371" s="189">
        <v>131457</v>
      </c>
      <c r="P371" s="189">
        <v>6573</v>
      </c>
      <c r="Q371" s="186">
        <f t="shared" si="45"/>
        <v>138030</v>
      </c>
      <c r="R371" s="11"/>
      <c r="S371" s="11"/>
      <c r="T371" s="11"/>
      <c r="U371" s="65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26"/>
      <c r="AM371" s="11"/>
      <c r="AN371" s="11"/>
      <c r="AO371" s="11"/>
    </row>
    <row r="372" spans="1:41" s="242" customFormat="1" ht="19.5" customHeight="1" x14ac:dyDescent="0.3">
      <c r="A372" s="438"/>
      <c r="B372" s="454">
        <v>71956000</v>
      </c>
      <c r="C372" s="448" t="s">
        <v>39</v>
      </c>
      <c r="D372" s="5"/>
      <c r="E372" s="5"/>
      <c r="F372" s="176"/>
      <c r="G372" s="81"/>
      <c r="H372" s="145"/>
      <c r="I372" s="101"/>
      <c r="J372" s="5" t="s">
        <v>303</v>
      </c>
      <c r="K372" s="20" t="s">
        <v>298</v>
      </c>
      <c r="L372" s="164">
        <v>20838</v>
      </c>
      <c r="M372" s="164">
        <v>20838</v>
      </c>
      <c r="N372" s="186"/>
      <c r="O372" s="186"/>
      <c r="P372" s="186"/>
      <c r="Q372" s="186">
        <f t="shared" si="45"/>
        <v>20838</v>
      </c>
      <c r="R372" s="241"/>
      <c r="S372" s="241"/>
      <c r="T372" s="241"/>
      <c r="U372" s="243"/>
      <c r="V372" s="241"/>
      <c r="W372" s="241"/>
      <c r="X372" s="241"/>
      <c r="Y372" s="241"/>
      <c r="Z372" s="241"/>
      <c r="AA372" s="241"/>
      <c r="AB372" s="241"/>
      <c r="AC372" s="241"/>
      <c r="AD372" s="241"/>
      <c r="AE372" s="241"/>
      <c r="AF372" s="241"/>
      <c r="AG372" s="241"/>
      <c r="AH372" s="241"/>
      <c r="AI372" s="241"/>
      <c r="AJ372" s="241"/>
      <c r="AK372" s="241"/>
      <c r="AL372" s="229"/>
      <c r="AM372" s="241"/>
      <c r="AN372" s="241"/>
      <c r="AO372" s="241"/>
    </row>
    <row r="373" spans="1:41" s="242" customFormat="1" ht="18" customHeight="1" x14ac:dyDescent="0.3">
      <c r="A373" s="437">
        <v>28</v>
      </c>
      <c r="B373" s="454">
        <v>71956000</v>
      </c>
      <c r="C373" s="448" t="s">
        <v>39</v>
      </c>
      <c r="D373" s="448" t="s">
        <v>39</v>
      </c>
      <c r="E373" s="448" t="s">
        <v>352</v>
      </c>
      <c r="F373" s="101" t="s">
        <v>75</v>
      </c>
      <c r="G373" s="454" t="s">
        <v>68</v>
      </c>
      <c r="H373" s="143">
        <v>7630</v>
      </c>
      <c r="I373" s="101">
        <v>335</v>
      </c>
      <c r="J373" s="448" t="s">
        <v>184</v>
      </c>
      <c r="K373" s="7" t="s">
        <v>5</v>
      </c>
      <c r="L373" s="189">
        <f>L374+L375</f>
        <v>175266</v>
      </c>
      <c r="M373" s="189">
        <f>M374+M375</f>
        <v>22268</v>
      </c>
      <c r="N373" s="191">
        <v>0</v>
      </c>
      <c r="O373" s="189">
        <f>O374+O375</f>
        <v>145712</v>
      </c>
      <c r="P373" s="189">
        <f>P374+P375</f>
        <v>7286</v>
      </c>
      <c r="Q373" s="186">
        <f t="shared" si="45"/>
        <v>175266</v>
      </c>
      <c r="R373" s="241"/>
      <c r="S373" s="241"/>
      <c r="T373" s="241"/>
      <c r="U373" s="243"/>
      <c r="V373" s="241"/>
      <c r="W373" s="241"/>
      <c r="X373" s="241"/>
      <c r="Y373" s="241"/>
      <c r="Z373" s="241"/>
      <c r="AA373" s="241"/>
      <c r="AB373" s="241"/>
      <c r="AC373" s="241"/>
      <c r="AD373" s="241"/>
      <c r="AE373" s="241"/>
      <c r="AF373" s="241"/>
      <c r="AG373" s="241"/>
      <c r="AH373" s="241"/>
      <c r="AI373" s="241"/>
      <c r="AJ373" s="241"/>
      <c r="AK373" s="241"/>
      <c r="AL373" s="229"/>
      <c r="AM373" s="241"/>
      <c r="AN373" s="241"/>
      <c r="AO373" s="241"/>
    </row>
    <row r="374" spans="1:41" s="242" customFormat="1" ht="48" customHeight="1" x14ac:dyDescent="0.3">
      <c r="A374" s="438"/>
      <c r="B374" s="454">
        <v>71956000</v>
      </c>
      <c r="C374" s="448" t="s">
        <v>39</v>
      </c>
      <c r="D374" s="448"/>
      <c r="E374" s="448"/>
      <c r="F374" s="101"/>
      <c r="G374" s="448"/>
      <c r="H374" s="143"/>
      <c r="I374" s="101"/>
      <c r="J374" s="5" t="s">
        <v>185</v>
      </c>
      <c r="K374" s="7">
        <v>20</v>
      </c>
      <c r="L374" s="189">
        <v>152998</v>
      </c>
      <c r="M374" s="151"/>
      <c r="N374" s="151"/>
      <c r="O374" s="189">
        <v>145712</v>
      </c>
      <c r="P374" s="189">
        <v>7286</v>
      </c>
      <c r="Q374" s="186">
        <f t="shared" si="45"/>
        <v>152998</v>
      </c>
      <c r="R374" s="241"/>
      <c r="S374" s="241"/>
      <c r="T374" s="241"/>
      <c r="U374" s="243"/>
      <c r="V374" s="241"/>
      <c r="W374" s="241"/>
      <c r="X374" s="241"/>
      <c r="Y374" s="241"/>
      <c r="Z374" s="241"/>
      <c r="AA374" s="241"/>
      <c r="AB374" s="241"/>
      <c r="AC374" s="241"/>
      <c r="AD374" s="241"/>
      <c r="AE374" s="241"/>
      <c r="AF374" s="241"/>
      <c r="AG374" s="241"/>
      <c r="AH374" s="241"/>
      <c r="AI374" s="241"/>
      <c r="AJ374" s="241"/>
      <c r="AK374" s="241"/>
      <c r="AL374" s="229"/>
      <c r="AM374" s="241"/>
      <c r="AN374" s="241"/>
      <c r="AO374" s="241"/>
    </row>
    <row r="375" spans="1:41" s="1" customFormat="1" ht="19.5" customHeight="1" x14ac:dyDescent="0.3">
      <c r="A375" s="438"/>
      <c r="B375" s="454">
        <v>71956000</v>
      </c>
      <c r="C375" s="448" t="s">
        <v>39</v>
      </c>
      <c r="D375" s="5"/>
      <c r="E375" s="5"/>
      <c r="F375" s="176"/>
      <c r="G375" s="81"/>
      <c r="H375" s="145"/>
      <c r="I375" s="101"/>
      <c r="J375" s="5" t="s">
        <v>303</v>
      </c>
      <c r="K375" s="20" t="s">
        <v>298</v>
      </c>
      <c r="L375" s="164">
        <v>22268</v>
      </c>
      <c r="M375" s="186">
        <f>L375</f>
        <v>22268</v>
      </c>
      <c r="N375" s="186"/>
      <c r="O375" s="186"/>
      <c r="P375" s="186"/>
      <c r="Q375" s="186">
        <f t="shared" si="45"/>
        <v>22268</v>
      </c>
      <c r="R375" s="11"/>
      <c r="S375" s="11"/>
      <c r="T375" s="11"/>
      <c r="U375" s="65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26"/>
      <c r="AM375" s="11"/>
      <c r="AN375" s="11"/>
      <c r="AO375" s="11"/>
    </row>
    <row r="376" spans="1:41" s="1" customFormat="1" ht="18" customHeight="1" x14ac:dyDescent="0.3">
      <c r="A376" s="437">
        <v>29</v>
      </c>
      <c r="B376" s="454">
        <v>71956000</v>
      </c>
      <c r="C376" s="448" t="s">
        <v>39</v>
      </c>
      <c r="D376" s="448" t="s">
        <v>39</v>
      </c>
      <c r="E376" s="448" t="s">
        <v>352</v>
      </c>
      <c r="F376" s="101" t="s">
        <v>201</v>
      </c>
      <c r="G376" s="454" t="s">
        <v>68</v>
      </c>
      <c r="H376" s="143">
        <v>7213.8</v>
      </c>
      <c r="I376" s="101">
        <v>356</v>
      </c>
      <c r="J376" s="448" t="s">
        <v>184</v>
      </c>
      <c r="K376" s="7" t="s">
        <v>5</v>
      </c>
      <c r="L376" s="189">
        <f>L377+L378</f>
        <v>186253</v>
      </c>
      <c r="M376" s="189">
        <f>M377+M378</f>
        <v>22273</v>
      </c>
      <c r="N376" s="191">
        <v>0</v>
      </c>
      <c r="O376" s="189">
        <f>O377+O378</f>
        <v>156171</v>
      </c>
      <c r="P376" s="189">
        <f>P377+P378</f>
        <v>7809</v>
      </c>
      <c r="Q376" s="186">
        <f t="shared" si="45"/>
        <v>186253</v>
      </c>
      <c r="R376" s="11"/>
      <c r="S376" s="11"/>
      <c r="T376" s="11"/>
      <c r="U376" s="65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26"/>
      <c r="AM376" s="11"/>
      <c r="AN376" s="11"/>
      <c r="AO376" s="11"/>
    </row>
    <row r="377" spans="1:41" s="1" customFormat="1" ht="48" customHeight="1" x14ac:dyDescent="0.3">
      <c r="A377" s="438"/>
      <c r="B377" s="454">
        <v>71956000</v>
      </c>
      <c r="C377" s="448" t="s">
        <v>39</v>
      </c>
      <c r="D377" s="448"/>
      <c r="E377" s="448"/>
      <c r="F377" s="101"/>
      <c r="G377" s="448"/>
      <c r="H377" s="143"/>
      <c r="I377" s="101"/>
      <c r="J377" s="5" t="s">
        <v>185</v>
      </c>
      <c r="K377" s="7">
        <v>20</v>
      </c>
      <c r="L377" s="189">
        <v>163980</v>
      </c>
      <c r="M377" s="151"/>
      <c r="N377" s="151"/>
      <c r="O377" s="189">
        <v>156171</v>
      </c>
      <c r="P377" s="189">
        <v>7809</v>
      </c>
      <c r="Q377" s="186">
        <f t="shared" si="45"/>
        <v>163980</v>
      </c>
      <c r="R377" s="11"/>
      <c r="S377" s="11"/>
      <c r="T377" s="11"/>
      <c r="U377" s="65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26"/>
      <c r="AM377" s="11"/>
      <c r="AN377" s="11"/>
      <c r="AO377" s="11"/>
    </row>
    <row r="378" spans="1:41" s="1" customFormat="1" ht="19.5" customHeight="1" x14ac:dyDescent="0.3">
      <c r="A378" s="439"/>
      <c r="B378" s="454">
        <v>71956000</v>
      </c>
      <c r="C378" s="448" t="s">
        <v>39</v>
      </c>
      <c r="D378" s="5"/>
      <c r="E378" s="5"/>
      <c r="F378" s="176"/>
      <c r="G378" s="81"/>
      <c r="H378" s="145"/>
      <c r="I378" s="101"/>
      <c r="J378" s="5" t="s">
        <v>303</v>
      </c>
      <c r="K378" s="20" t="s">
        <v>298</v>
      </c>
      <c r="L378" s="164">
        <v>22273</v>
      </c>
      <c r="M378" s="186">
        <f>L378</f>
        <v>22273</v>
      </c>
      <c r="N378" s="186"/>
      <c r="O378" s="186"/>
      <c r="P378" s="186"/>
      <c r="Q378" s="186">
        <f t="shared" si="45"/>
        <v>22273</v>
      </c>
      <c r="R378" s="11"/>
      <c r="S378" s="11"/>
      <c r="T378" s="11"/>
      <c r="U378" s="65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26"/>
      <c r="AM378" s="11"/>
      <c r="AN378" s="11"/>
      <c r="AO378" s="11"/>
    </row>
    <row r="379" spans="1:41" s="1" customFormat="1" ht="18" customHeight="1" x14ac:dyDescent="0.3">
      <c r="A379" s="113">
        <v>30</v>
      </c>
      <c r="B379" s="454">
        <v>71956000</v>
      </c>
      <c r="C379" s="448" t="s">
        <v>39</v>
      </c>
      <c r="D379" s="448" t="s">
        <v>39</v>
      </c>
      <c r="E379" s="448" t="s">
        <v>352</v>
      </c>
      <c r="F379" s="101" t="s">
        <v>202</v>
      </c>
      <c r="G379" s="454" t="s">
        <v>68</v>
      </c>
      <c r="H379" s="143">
        <v>9706.6</v>
      </c>
      <c r="I379" s="101">
        <v>437</v>
      </c>
      <c r="J379" s="448" t="s">
        <v>184</v>
      </c>
      <c r="K379" s="7" t="s">
        <v>5</v>
      </c>
      <c r="L379" s="189">
        <f>L380+L381</f>
        <v>213907</v>
      </c>
      <c r="M379" s="189">
        <f>M380+M381</f>
        <v>23668</v>
      </c>
      <c r="N379" s="191">
        <v>0</v>
      </c>
      <c r="O379" s="189">
        <f>O380+O381</f>
        <v>181180</v>
      </c>
      <c r="P379" s="189">
        <f>P380+P381</f>
        <v>9059</v>
      </c>
      <c r="Q379" s="186">
        <f t="shared" si="45"/>
        <v>213907</v>
      </c>
      <c r="R379" s="11"/>
      <c r="S379" s="11"/>
      <c r="T379" s="11"/>
      <c r="U379" s="65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26"/>
      <c r="AM379" s="11"/>
      <c r="AN379" s="11"/>
      <c r="AO379" s="11"/>
    </row>
    <row r="380" spans="1:41" s="1" customFormat="1" ht="48" customHeight="1" x14ac:dyDescent="0.3">
      <c r="A380" s="55"/>
      <c r="B380" s="454">
        <v>71956000</v>
      </c>
      <c r="C380" s="448" t="s">
        <v>39</v>
      </c>
      <c r="D380" s="448"/>
      <c r="E380" s="448"/>
      <c r="F380" s="101"/>
      <c r="G380" s="448"/>
      <c r="H380" s="143"/>
      <c r="I380" s="101"/>
      <c r="J380" s="5" t="s">
        <v>185</v>
      </c>
      <c r="K380" s="7">
        <v>20</v>
      </c>
      <c r="L380" s="189">
        <v>190239</v>
      </c>
      <c r="M380" s="151"/>
      <c r="N380" s="151"/>
      <c r="O380" s="189">
        <v>181180</v>
      </c>
      <c r="P380" s="189">
        <v>9059</v>
      </c>
      <c r="Q380" s="186">
        <f t="shared" si="45"/>
        <v>190239</v>
      </c>
      <c r="R380" s="11"/>
      <c r="S380" s="11"/>
      <c r="T380" s="11"/>
      <c r="U380" s="65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26"/>
      <c r="AM380" s="11"/>
      <c r="AN380" s="11"/>
      <c r="AO380" s="11"/>
    </row>
    <row r="381" spans="1:41" s="1" customFormat="1" ht="19.5" customHeight="1" x14ac:dyDescent="0.3">
      <c r="A381" s="56"/>
      <c r="B381" s="454">
        <v>71956000</v>
      </c>
      <c r="C381" s="448" t="s">
        <v>39</v>
      </c>
      <c r="D381" s="5"/>
      <c r="E381" s="5"/>
      <c r="F381" s="176"/>
      <c r="G381" s="81"/>
      <c r="H381" s="145"/>
      <c r="I381" s="101"/>
      <c r="J381" s="5" t="s">
        <v>303</v>
      </c>
      <c r="K381" s="20" t="s">
        <v>298</v>
      </c>
      <c r="L381" s="164">
        <v>23668</v>
      </c>
      <c r="M381" s="186">
        <f>L381</f>
        <v>23668</v>
      </c>
      <c r="N381" s="186"/>
      <c r="O381" s="186"/>
      <c r="P381" s="186"/>
      <c r="Q381" s="186">
        <f t="shared" si="45"/>
        <v>23668</v>
      </c>
      <c r="R381" s="11"/>
      <c r="S381" s="11"/>
      <c r="T381" s="11"/>
      <c r="U381" s="65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26"/>
      <c r="AM381" s="11"/>
      <c r="AN381" s="11"/>
      <c r="AO381" s="11"/>
    </row>
    <row r="382" spans="1:41" s="1" customFormat="1" ht="18" customHeight="1" x14ac:dyDescent="0.3">
      <c r="A382" s="113">
        <v>31</v>
      </c>
      <c r="B382" s="454">
        <v>71956000</v>
      </c>
      <c r="C382" s="448" t="s">
        <v>39</v>
      </c>
      <c r="D382" s="448" t="s">
        <v>39</v>
      </c>
      <c r="E382" s="448" t="s">
        <v>354</v>
      </c>
      <c r="F382" s="101" t="s">
        <v>40</v>
      </c>
      <c r="G382" s="454" t="s">
        <v>68</v>
      </c>
      <c r="H382" s="143">
        <v>8246.2000000000007</v>
      </c>
      <c r="I382" s="101">
        <v>383</v>
      </c>
      <c r="J382" s="448" t="s">
        <v>184</v>
      </c>
      <c r="K382" s="7" t="s">
        <v>5</v>
      </c>
      <c r="L382" s="189">
        <f>L383+L384</f>
        <v>352618</v>
      </c>
      <c r="M382" s="189">
        <f>M383+M384</f>
        <v>26373</v>
      </c>
      <c r="N382" s="191">
        <v>0</v>
      </c>
      <c r="O382" s="189">
        <f>O383+O384</f>
        <v>310709</v>
      </c>
      <c r="P382" s="189">
        <f>P383+P384</f>
        <v>15536</v>
      </c>
      <c r="Q382" s="186">
        <f t="shared" si="45"/>
        <v>352618</v>
      </c>
      <c r="R382" s="11"/>
      <c r="S382" s="11"/>
      <c r="T382" s="11"/>
      <c r="U382" s="65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26"/>
      <c r="AM382" s="11"/>
      <c r="AN382" s="11"/>
      <c r="AO382" s="11"/>
    </row>
    <row r="383" spans="1:41" s="1" customFormat="1" ht="48" customHeight="1" x14ac:dyDescent="0.3">
      <c r="A383" s="55"/>
      <c r="B383" s="454">
        <v>71956000</v>
      </c>
      <c r="C383" s="448" t="s">
        <v>39</v>
      </c>
      <c r="D383" s="448"/>
      <c r="E383" s="448"/>
      <c r="F383" s="101"/>
      <c r="G383" s="448"/>
      <c r="H383" s="143"/>
      <c r="I383" s="101"/>
      <c r="J383" s="5" t="s">
        <v>185</v>
      </c>
      <c r="K383" s="7">
        <v>20</v>
      </c>
      <c r="L383" s="189">
        <v>326245</v>
      </c>
      <c r="M383" s="151"/>
      <c r="N383" s="151"/>
      <c r="O383" s="189">
        <v>310709</v>
      </c>
      <c r="P383" s="189">
        <v>15536</v>
      </c>
      <c r="Q383" s="186">
        <f t="shared" si="45"/>
        <v>326245</v>
      </c>
      <c r="R383" s="11"/>
      <c r="S383" s="11"/>
      <c r="T383" s="11"/>
      <c r="U383" s="65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26"/>
      <c r="AM383" s="11"/>
      <c r="AN383" s="11"/>
      <c r="AO383" s="11"/>
    </row>
    <row r="384" spans="1:41" s="1" customFormat="1" ht="19.5" customHeight="1" x14ac:dyDescent="0.3">
      <c r="A384" s="56"/>
      <c r="B384" s="454">
        <v>71956000</v>
      </c>
      <c r="C384" s="448" t="s">
        <v>39</v>
      </c>
      <c r="D384" s="5"/>
      <c r="E384" s="5"/>
      <c r="F384" s="176"/>
      <c r="G384" s="81"/>
      <c r="H384" s="145"/>
      <c r="I384" s="101"/>
      <c r="J384" s="5" t="s">
        <v>303</v>
      </c>
      <c r="K384" s="20" t="s">
        <v>298</v>
      </c>
      <c r="L384" s="164">
        <v>26373</v>
      </c>
      <c r="M384" s="186">
        <f>L384</f>
        <v>26373</v>
      </c>
      <c r="N384" s="186"/>
      <c r="O384" s="186"/>
      <c r="P384" s="186"/>
      <c r="Q384" s="186">
        <f t="shared" si="45"/>
        <v>26373</v>
      </c>
      <c r="R384" s="11"/>
      <c r="S384" s="11"/>
      <c r="T384" s="11"/>
      <c r="U384" s="65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26"/>
      <c r="AM384" s="11"/>
      <c r="AN384" s="11"/>
      <c r="AO384" s="11"/>
    </row>
    <row r="385" spans="1:41" s="1" customFormat="1" ht="18" customHeight="1" x14ac:dyDescent="0.3">
      <c r="A385" s="437">
        <v>32</v>
      </c>
      <c r="B385" s="454">
        <v>71956000</v>
      </c>
      <c r="C385" s="448" t="s">
        <v>39</v>
      </c>
      <c r="D385" s="448" t="s">
        <v>39</v>
      </c>
      <c r="E385" s="448" t="s">
        <v>354</v>
      </c>
      <c r="F385" s="101" t="s">
        <v>177</v>
      </c>
      <c r="G385" s="454" t="s">
        <v>68</v>
      </c>
      <c r="H385" s="143">
        <v>8012.9</v>
      </c>
      <c r="I385" s="101">
        <v>366</v>
      </c>
      <c r="J385" s="448" t="s">
        <v>184</v>
      </c>
      <c r="K385" s="7" t="s">
        <v>5</v>
      </c>
      <c r="L385" s="189">
        <f>L386+L387</f>
        <v>193876</v>
      </c>
      <c r="M385" s="189">
        <f>M386+M387</f>
        <v>16870</v>
      </c>
      <c r="N385" s="191">
        <v>0</v>
      </c>
      <c r="O385" s="189">
        <f>O386+O387</f>
        <v>168577</v>
      </c>
      <c r="P385" s="189">
        <f>P386+P387</f>
        <v>8429</v>
      </c>
      <c r="Q385" s="186">
        <f t="shared" si="45"/>
        <v>193876</v>
      </c>
      <c r="R385" s="11"/>
      <c r="S385" s="11"/>
      <c r="T385" s="11"/>
      <c r="U385" s="65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26"/>
      <c r="AM385" s="11"/>
      <c r="AN385" s="11"/>
      <c r="AO385" s="11"/>
    </row>
    <row r="386" spans="1:41" s="1" customFormat="1" ht="48" customHeight="1" x14ac:dyDescent="0.3">
      <c r="A386" s="438"/>
      <c r="B386" s="454">
        <v>71956000</v>
      </c>
      <c r="C386" s="448" t="s">
        <v>39</v>
      </c>
      <c r="D386" s="448"/>
      <c r="E386" s="448"/>
      <c r="F386" s="101"/>
      <c r="G386" s="448"/>
      <c r="H386" s="143"/>
      <c r="I386" s="101"/>
      <c r="J386" s="5" t="s">
        <v>185</v>
      </c>
      <c r="K386" s="7">
        <v>20</v>
      </c>
      <c r="L386" s="189">
        <v>177006</v>
      </c>
      <c r="M386" s="151"/>
      <c r="N386" s="151"/>
      <c r="O386" s="189">
        <v>168577</v>
      </c>
      <c r="P386" s="189">
        <v>8429</v>
      </c>
      <c r="Q386" s="186">
        <f t="shared" si="45"/>
        <v>177006</v>
      </c>
      <c r="R386" s="11"/>
      <c r="S386" s="11"/>
      <c r="T386" s="11"/>
      <c r="U386" s="65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26"/>
      <c r="AM386" s="11"/>
      <c r="AN386" s="11"/>
      <c r="AO386" s="11"/>
    </row>
    <row r="387" spans="1:41" s="1" customFormat="1" ht="19.5" customHeight="1" x14ac:dyDescent="0.3">
      <c r="A387" s="438"/>
      <c r="B387" s="454">
        <v>71956000</v>
      </c>
      <c r="C387" s="448" t="s">
        <v>39</v>
      </c>
      <c r="D387" s="5"/>
      <c r="E387" s="5"/>
      <c r="F387" s="176"/>
      <c r="G387" s="81"/>
      <c r="H387" s="145"/>
      <c r="I387" s="101"/>
      <c r="J387" s="5" t="s">
        <v>303</v>
      </c>
      <c r="K387" s="20" t="s">
        <v>298</v>
      </c>
      <c r="L387" s="164">
        <v>16870</v>
      </c>
      <c r="M387" s="186">
        <f>L387</f>
        <v>16870</v>
      </c>
      <c r="N387" s="186"/>
      <c r="O387" s="186"/>
      <c r="P387" s="186"/>
      <c r="Q387" s="186">
        <f t="shared" si="45"/>
        <v>16870</v>
      </c>
      <c r="R387" s="11"/>
      <c r="S387" s="11"/>
      <c r="T387" s="11"/>
      <c r="U387" s="65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26"/>
      <c r="AM387" s="11"/>
      <c r="AN387" s="11"/>
      <c r="AO387" s="11"/>
    </row>
    <row r="388" spans="1:41" s="1" customFormat="1" ht="18" customHeight="1" x14ac:dyDescent="0.3">
      <c r="A388" s="113">
        <v>33</v>
      </c>
      <c r="B388" s="454">
        <v>71956000</v>
      </c>
      <c r="C388" s="448" t="s">
        <v>39</v>
      </c>
      <c r="D388" s="448" t="s">
        <v>39</v>
      </c>
      <c r="E388" s="448" t="s">
        <v>354</v>
      </c>
      <c r="F388" s="101" t="s">
        <v>76</v>
      </c>
      <c r="G388" s="454" t="s">
        <v>68</v>
      </c>
      <c r="H388" s="143">
        <v>10918.3</v>
      </c>
      <c r="I388" s="101">
        <v>506</v>
      </c>
      <c r="J388" s="448" t="s">
        <v>184</v>
      </c>
      <c r="K388" s="7" t="s">
        <v>5</v>
      </c>
      <c r="L388" s="189">
        <f>L389+L390</f>
        <v>402872</v>
      </c>
      <c r="M388" s="189">
        <f>M389+M390</f>
        <v>28697</v>
      </c>
      <c r="N388" s="191">
        <v>0</v>
      </c>
      <c r="O388" s="189">
        <f>O389+O390</f>
        <v>356357</v>
      </c>
      <c r="P388" s="189">
        <f>P389+P390</f>
        <v>17818</v>
      </c>
      <c r="Q388" s="186">
        <f t="shared" si="45"/>
        <v>402872</v>
      </c>
      <c r="R388" s="11"/>
      <c r="S388" s="11"/>
      <c r="T388" s="11"/>
      <c r="U388" s="65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26"/>
      <c r="AM388" s="11"/>
      <c r="AN388" s="11"/>
      <c r="AO388" s="11"/>
    </row>
    <row r="389" spans="1:41" s="1" customFormat="1" ht="48" customHeight="1" x14ac:dyDescent="0.3">
      <c r="A389" s="55"/>
      <c r="B389" s="454">
        <v>71956000</v>
      </c>
      <c r="C389" s="448" t="s">
        <v>39</v>
      </c>
      <c r="D389" s="448"/>
      <c r="E389" s="448"/>
      <c r="F389" s="101"/>
      <c r="G389" s="448"/>
      <c r="H389" s="143"/>
      <c r="I389" s="101"/>
      <c r="J389" s="5" t="s">
        <v>185</v>
      </c>
      <c r="K389" s="7">
        <v>20</v>
      </c>
      <c r="L389" s="189">
        <v>374175</v>
      </c>
      <c r="M389" s="151"/>
      <c r="N389" s="151"/>
      <c r="O389" s="189">
        <v>356357</v>
      </c>
      <c r="P389" s="189">
        <v>17818</v>
      </c>
      <c r="Q389" s="186">
        <f t="shared" si="45"/>
        <v>374175</v>
      </c>
      <c r="R389" s="11"/>
      <c r="S389" s="11"/>
      <c r="T389" s="11"/>
      <c r="U389" s="65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26"/>
      <c r="AM389" s="11"/>
      <c r="AN389" s="11"/>
      <c r="AO389" s="11"/>
    </row>
    <row r="390" spans="1:41" ht="19.5" customHeight="1" x14ac:dyDescent="0.25">
      <c r="A390" s="56"/>
      <c r="B390" s="454">
        <v>71956000</v>
      </c>
      <c r="C390" s="448" t="s">
        <v>39</v>
      </c>
      <c r="D390" s="5"/>
      <c r="E390" s="5"/>
      <c r="F390" s="176"/>
      <c r="G390" s="81"/>
      <c r="H390" s="145"/>
      <c r="I390" s="101"/>
      <c r="J390" s="5" t="s">
        <v>303</v>
      </c>
      <c r="K390" s="20" t="s">
        <v>298</v>
      </c>
      <c r="L390" s="164">
        <v>28697</v>
      </c>
      <c r="M390" s="186">
        <f>L390</f>
        <v>28697</v>
      </c>
      <c r="N390" s="186"/>
      <c r="O390" s="186"/>
      <c r="P390" s="186"/>
      <c r="Q390" s="186">
        <f t="shared" si="45"/>
        <v>28697</v>
      </c>
      <c r="T390" s="63"/>
      <c r="U390" s="63"/>
      <c r="V390" s="63"/>
      <c r="W390" s="63"/>
      <c r="X390" s="63"/>
    </row>
    <row r="391" spans="1:41" ht="18" customHeight="1" x14ac:dyDescent="0.25">
      <c r="A391" s="437">
        <v>34</v>
      </c>
      <c r="B391" s="454">
        <v>71956000</v>
      </c>
      <c r="C391" s="448" t="s">
        <v>39</v>
      </c>
      <c r="D391" s="448" t="s">
        <v>39</v>
      </c>
      <c r="E391" s="448" t="s">
        <v>358</v>
      </c>
      <c r="F391" s="101" t="s">
        <v>203</v>
      </c>
      <c r="G391" s="454" t="s">
        <v>68</v>
      </c>
      <c r="H391" s="143">
        <v>3945.2</v>
      </c>
      <c r="I391" s="101">
        <v>195</v>
      </c>
      <c r="J391" s="448" t="s">
        <v>184</v>
      </c>
      <c r="K391" s="7" t="s">
        <v>5</v>
      </c>
      <c r="L391" s="189">
        <f>L392+L393</f>
        <v>153198</v>
      </c>
      <c r="M391" s="189">
        <f>M392+M393</f>
        <v>12624</v>
      </c>
      <c r="N391" s="191">
        <v>0</v>
      </c>
      <c r="O391" s="189">
        <f>O392+O393</f>
        <v>133880</v>
      </c>
      <c r="P391" s="189">
        <f>P392+P393</f>
        <v>6694</v>
      </c>
      <c r="Q391" s="186">
        <f t="shared" si="45"/>
        <v>153198</v>
      </c>
      <c r="T391" s="63"/>
      <c r="U391" s="63"/>
      <c r="V391" s="63"/>
      <c r="W391" s="63"/>
      <c r="X391" s="63"/>
    </row>
    <row r="392" spans="1:41" s="203" customFormat="1" ht="48" customHeight="1" x14ac:dyDescent="0.3">
      <c r="A392" s="438"/>
      <c r="B392" s="454">
        <v>71956000</v>
      </c>
      <c r="C392" s="448" t="s">
        <v>39</v>
      </c>
      <c r="D392" s="448"/>
      <c r="E392" s="448"/>
      <c r="F392" s="101"/>
      <c r="G392" s="448"/>
      <c r="H392" s="143"/>
      <c r="I392" s="101"/>
      <c r="J392" s="5" t="s">
        <v>185</v>
      </c>
      <c r="K392" s="7">
        <v>20</v>
      </c>
      <c r="L392" s="189">
        <v>140574</v>
      </c>
      <c r="M392" s="151"/>
      <c r="N392" s="151"/>
      <c r="O392" s="189">
        <v>133880</v>
      </c>
      <c r="P392" s="189">
        <v>6694</v>
      </c>
      <c r="Q392" s="186">
        <f t="shared" si="45"/>
        <v>140574</v>
      </c>
      <c r="R392" s="201"/>
      <c r="S392" s="201"/>
      <c r="T392" s="201"/>
      <c r="U392" s="63"/>
      <c r="V392" s="201"/>
      <c r="W392" s="201"/>
      <c r="X392" s="201"/>
      <c r="Y392" s="201"/>
      <c r="Z392" s="201"/>
      <c r="AA392" s="201"/>
      <c r="AB392" s="201"/>
      <c r="AC392" s="201"/>
      <c r="AD392" s="201"/>
      <c r="AE392" s="201"/>
      <c r="AF392" s="201"/>
      <c r="AG392" s="201"/>
      <c r="AH392" s="201"/>
      <c r="AI392" s="201"/>
      <c r="AJ392" s="201"/>
      <c r="AK392" s="201"/>
      <c r="AL392" s="202"/>
      <c r="AM392" s="201"/>
      <c r="AN392" s="201"/>
      <c r="AO392" s="201"/>
    </row>
    <row r="393" spans="1:41" ht="19.5" customHeight="1" x14ac:dyDescent="0.25">
      <c r="A393" s="439"/>
      <c r="B393" s="454">
        <v>71956000</v>
      </c>
      <c r="C393" s="448" t="s">
        <v>39</v>
      </c>
      <c r="D393" s="5"/>
      <c r="E393" s="5"/>
      <c r="F393" s="176"/>
      <c r="G393" s="81"/>
      <c r="H393" s="145"/>
      <c r="I393" s="101"/>
      <c r="J393" s="5" t="s">
        <v>303</v>
      </c>
      <c r="K393" s="20" t="s">
        <v>298</v>
      </c>
      <c r="L393" s="164">
        <v>12624</v>
      </c>
      <c r="M393" s="186">
        <f>L393</f>
        <v>12624</v>
      </c>
      <c r="N393" s="186"/>
      <c r="O393" s="186"/>
      <c r="P393" s="186"/>
      <c r="Q393" s="186">
        <f t="shared" si="45"/>
        <v>12624</v>
      </c>
      <c r="T393" s="63"/>
      <c r="U393" s="63"/>
      <c r="V393" s="63"/>
      <c r="W393" s="63"/>
      <c r="X393" s="63"/>
    </row>
    <row r="394" spans="1:41" ht="18" customHeight="1" x14ac:dyDescent="0.25">
      <c r="A394" s="437">
        <v>35</v>
      </c>
      <c r="B394" s="454">
        <v>71956000</v>
      </c>
      <c r="C394" s="448" t="s">
        <v>39</v>
      </c>
      <c r="D394" s="448" t="s">
        <v>39</v>
      </c>
      <c r="E394" s="448" t="s">
        <v>358</v>
      </c>
      <c r="F394" s="101" t="s">
        <v>125</v>
      </c>
      <c r="G394" s="454" t="s">
        <v>68</v>
      </c>
      <c r="H394" s="143">
        <v>7746.7</v>
      </c>
      <c r="I394" s="101">
        <v>342</v>
      </c>
      <c r="J394" s="448" t="s">
        <v>184</v>
      </c>
      <c r="K394" s="7" t="s">
        <v>5</v>
      </c>
      <c r="L394" s="189">
        <f>L395+L396</f>
        <v>205464</v>
      </c>
      <c r="M394" s="189">
        <f>M395+M396</f>
        <v>17447</v>
      </c>
      <c r="N394" s="191">
        <v>0</v>
      </c>
      <c r="O394" s="189">
        <f>O395+O396</f>
        <v>179063</v>
      </c>
      <c r="P394" s="189">
        <f>P395+P396</f>
        <v>8954</v>
      </c>
      <c r="Q394" s="186">
        <f t="shared" si="45"/>
        <v>205464</v>
      </c>
      <c r="T394" s="63"/>
      <c r="U394" s="63"/>
      <c r="V394" s="63"/>
      <c r="W394" s="63"/>
      <c r="X394" s="63"/>
    </row>
    <row r="395" spans="1:41" s="203" customFormat="1" ht="48" customHeight="1" x14ac:dyDescent="0.3">
      <c r="A395" s="438"/>
      <c r="B395" s="454">
        <v>71956000</v>
      </c>
      <c r="C395" s="448" t="s">
        <v>39</v>
      </c>
      <c r="D395" s="448"/>
      <c r="E395" s="448"/>
      <c r="F395" s="101"/>
      <c r="G395" s="448"/>
      <c r="H395" s="143"/>
      <c r="I395" s="101"/>
      <c r="J395" s="5" t="s">
        <v>185</v>
      </c>
      <c r="K395" s="7">
        <v>20</v>
      </c>
      <c r="L395" s="189">
        <v>188017</v>
      </c>
      <c r="M395" s="151"/>
      <c r="N395" s="151"/>
      <c r="O395" s="189">
        <v>179063</v>
      </c>
      <c r="P395" s="189">
        <v>8954</v>
      </c>
      <c r="Q395" s="186">
        <f t="shared" si="45"/>
        <v>188017</v>
      </c>
      <c r="R395" s="201"/>
      <c r="S395" s="201"/>
      <c r="T395" s="201"/>
      <c r="U395" s="63"/>
      <c r="V395" s="201"/>
      <c r="W395" s="201"/>
      <c r="X395" s="201"/>
      <c r="Y395" s="201"/>
      <c r="Z395" s="201"/>
      <c r="AA395" s="201"/>
      <c r="AB395" s="201"/>
      <c r="AC395" s="201"/>
      <c r="AD395" s="201"/>
      <c r="AE395" s="201"/>
      <c r="AF395" s="201"/>
      <c r="AG395" s="201"/>
      <c r="AH395" s="201"/>
      <c r="AI395" s="201"/>
      <c r="AJ395" s="201"/>
      <c r="AK395" s="201"/>
      <c r="AL395" s="202"/>
      <c r="AM395" s="201"/>
      <c r="AN395" s="201"/>
      <c r="AO395" s="201"/>
    </row>
    <row r="396" spans="1:41" ht="19.5" customHeight="1" x14ac:dyDescent="0.25">
      <c r="A396" s="438"/>
      <c r="B396" s="454">
        <v>71956000</v>
      </c>
      <c r="C396" s="448" t="s">
        <v>39</v>
      </c>
      <c r="D396" s="5"/>
      <c r="E396" s="5"/>
      <c r="F396" s="176"/>
      <c r="G396" s="81"/>
      <c r="H396" s="145"/>
      <c r="I396" s="101"/>
      <c r="J396" s="5" t="s">
        <v>303</v>
      </c>
      <c r="K396" s="20" t="s">
        <v>298</v>
      </c>
      <c r="L396" s="164">
        <v>17447</v>
      </c>
      <c r="M396" s="186">
        <f>L396</f>
        <v>17447</v>
      </c>
      <c r="N396" s="186"/>
      <c r="O396" s="186"/>
      <c r="P396" s="186"/>
      <c r="Q396" s="186">
        <f t="shared" si="45"/>
        <v>17447</v>
      </c>
      <c r="T396" s="63"/>
      <c r="U396" s="63"/>
      <c r="V396" s="63"/>
      <c r="W396" s="63"/>
      <c r="X396" s="63"/>
    </row>
    <row r="397" spans="1:41" ht="18" customHeight="1" x14ac:dyDescent="0.25">
      <c r="A397" s="437">
        <v>36</v>
      </c>
      <c r="B397" s="454">
        <v>71956000</v>
      </c>
      <c r="C397" s="448" t="s">
        <v>39</v>
      </c>
      <c r="D397" s="448" t="s">
        <v>39</v>
      </c>
      <c r="E397" s="448" t="s">
        <v>358</v>
      </c>
      <c r="F397" s="101" t="s">
        <v>75</v>
      </c>
      <c r="G397" s="454" t="s">
        <v>68</v>
      </c>
      <c r="H397" s="143">
        <v>2564.6</v>
      </c>
      <c r="I397" s="101">
        <v>123</v>
      </c>
      <c r="J397" s="448" t="s">
        <v>184</v>
      </c>
      <c r="K397" s="7" t="s">
        <v>5</v>
      </c>
      <c r="L397" s="189">
        <f>L398+L399</f>
        <v>104502</v>
      </c>
      <c r="M397" s="189">
        <f>M398+M399</f>
        <v>9024</v>
      </c>
      <c r="N397" s="191">
        <v>0</v>
      </c>
      <c r="O397" s="189">
        <f>O398+O399</f>
        <v>90931</v>
      </c>
      <c r="P397" s="189">
        <f>P398+P399</f>
        <v>4547</v>
      </c>
      <c r="Q397" s="186">
        <f t="shared" si="45"/>
        <v>104502</v>
      </c>
      <c r="T397" s="63"/>
      <c r="U397" s="63"/>
      <c r="V397" s="63"/>
      <c r="W397" s="63"/>
      <c r="X397" s="63"/>
    </row>
    <row r="398" spans="1:41" s="203" customFormat="1" ht="48" customHeight="1" x14ac:dyDescent="0.3">
      <c r="A398" s="438"/>
      <c r="B398" s="454">
        <v>71956000</v>
      </c>
      <c r="C398" s="448" t="s">
        <v>39</v>
      </c>
      <c r="D398" s="448"/>
      <c r="E398" s="448"/>
      <c r="F398" s="101"/>
      <c r="G398" s="448"/>
      <c r="H398" s="143"/>
      <c r="I398" s="101"/>
      <c r="J398" s="5" t="s">
        <v>185</v>
      </c>
      <c r="K398" s="20" t="s">
        <v>25</v>
      </c>
      <c r="L398" s="189">
        <v>95478</v>
      </c>
      <c r="M398" s="151"/>
      <c r="N398" s="151"/>
      <c r="O398" s="189">
        <v>90931</v>
      </c>
      <c r="P398" s="189">
        <v>4547</v>
      </c>
      <c r="Q398" s="186">
        <f t="shared" si="45"/>
        <v>95478</v>
      </c>
      <c r="R398" s="201"/>
      <c r="S398" s="201"/>
      <c r="T398" s="201"/>
      <c r="U398" s="63"/>
      <c r="V398" s="201"/>
      <c r="W398" s="201"/>
      <c r="X398" s="201"/>
      <c r="Y398" s="201"/>
      <c r="Z398" s="201"/>
      <c r="AA398" s="201"/>
      <c r="AB398" s="201"/>
      <c r="AC398" s="201"/>
      <c r="AD398" s="201"/>
      <c r="AE398" s="201"/>
      <c r="AF398" s="201"/>
      <c r="AG398" s="201"/>
      <c r="AH398" s="201"/>
      <c r="AI398" s="201"/>
      <c r="AJ398" s="201"/>
      <c r="AK398" s="201"/>
      <c r="AL398" s="202"/>
      <c r="AM398" s="201"/>
      <c r="AN398" s="201"/>
      <c r="AO398" s="201"/>
    </row>
    <row r="399" spans="1:41" ht="19.5" customHeight="1" x14ac:dyDescent="0.25">
      <c r="A399" s="438"/>
      <c r="B399" s="454">
        <v>71956000</v>
      </c>
      <c r="C399" s="448" t="s">
        <v>39</v>
      </c>
      <c r="D399" s="5"/>
      <c r="E399" s="5"/>
      <c r="F399" s="176"/>
      <c r="G399" s="81"/>
      <c r="H399" s="145"/>
      <c r="I399" s="101"/>
      <c r="J399" s="5" t="s">
        <v>303</v>
      </c>
      <c r="K399" s="20" t="s">
        <v>298</v>
      </c>
      <c r="L399" s="164">
        <v>9024</v>
      </c>
      <c r="M399" s="186">
        <f>L399</f>
        <v>9024</v>
      </c>
      <c r="N399" s="186"/>
      <c r="O399" s="186"/>
      <c r="P399" s="186"/>
      <c r="Q399" s="186">
        <f t="shared" si="45"/>
        <v>9024</v>
      </c>
    </row>
    <row r="400" spans="1:41" ht="18" customHeight="1" x14ac:dyDescent="0.25">
      <c r="A400" s="437">
        <v>37</v>
      </c>
      <c r="B400" s="454">
        <v>71956000</v>
      </c>
      <c r="C400" s="448" t="s">
        <v>39</v>
      </c>
      <c r="D400" s="448" t="s">
        <v>39</v>
      </c>
      <c r="E400" s="448" t="s">
        <v>358</v>
      </c>
      <c r="F400" s="101" t="s">
        <v>204</v>
      </c>
      <c r="G400" s="454" t="s">
        <v>68</v>
      </c>
      <c r="H400" s="143">
        <v>3931.6</v>
      </c>
      <c r="I400" s="101">
        <v>178</v>
      </c>
      <c r="J400" s="448" t="s">
        <v>184</v>
      </c>
      <c r="K400" s="7" t="s">
        <v>5</v>
      </c>
      <c r="L400" s="189">
        <f>L401+L402</f>
        <v>151166</v>
      </c>
      <c r="M400" s="189">
        <f>M401+M402</f>
        <v>12524</v>
      </c>
      <c r="N400" s="191">
        <v>0</v>
      </c>
      <c r="O400" s="189">
        <f>O401+O402</f>
        <v>132040</v>
      </c>
      <c r="P400" s="189">
        <f>P401+P402</f>
        <v>6602</v>
      </c>
      <c r="Q400" s="186">
        <f t="shared" si="45"/>
        <v>151166</v>
      </c>
    </row>
    <row r="401" spans="1:41" s="203" customFormat="1" ht="48" customHeight="1" x14ac:dyDescent="0.3">
      <c r="A401" s="438"/>
      <c r="B401" s="454">
        <v>71956000</v>
      </c>
      <c r="C401" s="448" t="s">
        <v>39</v>
      </c>
      <c r="D401" s="448"/>
      <c r="E401" s="448"/>
      <c r="F401" s="101"/>
      <c r="G401" s="448"/>
      <c r="H401" s="143"/>
      <c r="I401" s="101"/>
      <c r="J401" s="5" t="s">
        <v>185</v>
      </c>
      <c r="K401" s="20" t="s">
        <v>25</v>
      </c>
      <c r="L401" s="189">
        <v>138642</v>
      </c>
      <c r="M401" s="151"/>
      <c r="N401" s="151"/>
      <c r="O401" s="189">
        <v>132040</v>
      </c>
      <c r="P401" s="189">
        <v>6602</v>
      </c>
      <c r="Q401" s="186">
        <f t="shared" si="45"/>
        <v>138642</v>
      </c>
      <c r="R401" s="201"/>
      <c r="S401" s="201"/>
      <c r="T401" s="201"/>
      <c r="U401" s="46"/>
      <c r="V401" s="201"/>
      <c r="W401" s="201"/>
      <c r="X401" s="201"/>
      <c r="Y401" s="201"/>
      <c r="Z401" s="201"/>
      <c r="AA401" s="201"/>
      <c r="AB401" s="201"/>
      <c r="AC401" s="201"/>
      <c r="AD401" s="201"/>
      <c r="AE401" s="201"/>
      <c r="AF401" s="201"/>
      <c r="AG401" s="201"/>
      <c r="AH401" s="201"/>
      <c r="AI401" s="201"/>
      <c r="AJ401" s="201"/>
      <c r="AK401" s="201"/>
      <c r="AL401" s="202"/>
      <c r="AM401" s="201"/>
      <c r="AN401" s="201"/>
      <c r="AO401" s="201"/>
    </row>
    <row r="402" spans="1:41" ht="19.5" customHeight="1" x14ac:dyDescent="0.25">
      <c r="A402" s="438"/>
      <c r="B402" s="454">
        <v>71956000</v>
      </c>
      <c r="C402" s="448" t="s">
        <v>39</v>
      </c>
      <c r="D402" s="5"/>
      <c r="E402" s="5"/>
      <c r="F402" s="176"/>
      <c r="G402" s="81"/>
      <c r="H402" s="145"/>
      <c r="I402" s="101"/>
      <c r="J402" s="5" t="s">
        <v>303</v>
      </c>
      <c r="K402" s="20" t="s">
        <v>298</v>
      </c>
      <c r="L402" s="164">
        <v>12524</v>
      </c>
      <c r="M402" s="186">
        <f>L402</f>
        <v>12524</v>
      </c>
      <c r="N402" s="186"/>
      <c r="O402" s="186"/>
      <c r="P402" s="186"/>
      <c r="Q402" s="186">
        <f t="shared" si="45"/>
        <v>12524</v>
      </c>
    </row>
    <row r="403" spans="1:41" ht="18" customHeight="1" x14ac:dyDescent="0.25">
      <c r="A403" s="437">
        <v>38</v>
      </c>
      <c r="B403" s="454">
        <v>71956000</v>
      </c>
      <c r="C403" s="448" t="s">
        <v>39</v>
      </c>
      <c r="D403" s="448" t="s">
        <v>39</v>
      </c>
      <c r="E403" s="448" t="s">
        <v>358</v>
      </c>
      <c r="F403" s="101" t="s">
        <v>205</v>
      </c>
      <c r="G403" s="454" t="s">
        <v>68</v>
      </c>
      <c r="H403" s="143">
        <v>6628.3</v>
      </c>
      <c r="I403" s="101">
        <v>292</v>
      </c>
      <c r="J403" s="448" t="s">
        <v>184</v>
      </c>
      <c r="K403" s="7" t="s">
        <v>5</v>
      </c>
      <c r="L403" s="189">
        <f>L404+L405</f>
        <v>181905</v>
      </c>
      <c r="M403" s="189">
        <f>M404+M405</f>
        <v>12438</v>
      </c>
      <c r="N403" s="191">
        <v>0</v>
      </c>
      <c r="O403" s="189">
        <f>O404+O405</f>
        <v>161397</v>
      </c>
      <c r="P403" s="189">
        <f>P404+P405</f>
        <v>8070</v>
      </c>
      <c r="Q403" s="186">
        <f t="shared" si="45"/>
        <v>181905</v>
      </c>
    </row>
    <row r="404" spans="1:41" s="203" customFormat="1" ht="48" customHeight="1" x14ac:dyDescent="0.3">
      <c r="A404" s="438"/>
      <c r="B404" s="454">
        <v>71956000</v>
      </c>
      <c r="C404" s="448" t="s">
        <v>39</v>
      </c>
      <c r="D404" s="448"/>
      <c r="E404" s="448"/>
      <c r="F404" s="101"/>
      <c r="G404" s="448"/>
      <c r="H404" s="143"/>
      <c r="I404" s="101"/>
      <c r="J404" s="5" t="s">
        <v>185</v>
      </c>
      <c r="K404" s="7">
        <v>20</v>
      </c>
      <c r="L404" s="189">
        <v>169467</v>
      </c>
      <c r="M404" s="151"/>
      <c r="N404" s="151"/>
      <c r="O404" s="189">
        <v>161397</v>
      </c>
      <c r="P404" s="189">
        <v>8070</v>
      </c>
      <c r="Q404" s="186">
        <f t="shared" si="45"/>
        <v>169467</v>
      </c>
      <c r="R404" s="201"/>
      <c r="S404" s="201"/>
      <c r="T404" s="201"/>
      <c r="U404" s="46"/>
      <c r="V404" s="201"/>
      <c r="W404" s="201"/>
      <c r="X404" s="201"/>
      <c r="Y404" s="201"/>
      <c r="Z404" s="201"/>
      <c r="AA404" s="201"/>
      <c r="AB404" s="201"/>
      <c r="AC404" s="201"/>
      <c r="AD404" s="201"/>
      <c r="AE404" s="201"/>
      <c r="AF404" s="201"/>
      <c r="AG404" s="201"/>
      <c r="AH404" s="201"/>
      <c r="AI404" s="201"/>
      <c r="AJ404" s="201"/>
      <c r="AK404" s="201"/>
      <c r="AL404" s="202"/>
      <c r="AM404" s="201"/>
      <c r="AN404" s="201"/>
      <c r="AO404" s="201"/>
    </row>
    <row r="405" spans="1:41" ht="19.5" customHeight="1" x14ac:dyDescent="0.25">
      <c r="A405" s="438"/>
      <c r="B405" s="454">
        <v>71956000</v>
      </c>
      <c r="C405" s="448" t="s">
        <v>39</v>
      </c>
      <c r="D405" s="5"/>
      <c r="E405" s="5"/>
      <c r="F405" s="176"/>
      <c r="G405" s="81"/>
      <c r="H405" s="145"/>
      <c r="I405" s="101"/>
      <c r="J405" s="5" t="s">
        <v>303</v>
      </c>
      <c r="K405" s="20" t="s">
        <v>298</v>
      </c>
      <c r="L405" s="164">
        <v>12438</v>
      </c>
      <c r="M405" s="186">
        <f>L405</f>
        <v>12438</v>
      </c>
      <c r="N405" s="186"/>
      <c r="O405" s="186"/>
      <c r="P405" s="186"/>
      <c r="Q405" s="186">
        <f t="shared" si="45"/>
        <v>12438</v>
      </c>
    </row>
    <row r="406" spans="1:41" ht="18" customHeight="1" x14ac:dyDescent="0.25">
      <c r="A406" s="113">
        <v>39</v>
      </c>
      <c r="B406" s="454">
        <v>71956000</v>
      </c>
      <c r="C406" s="448" t="s">
        <v>39</v>
      </c>
      <c r="D406" s="448" t="s">
        <v>39</v>
      </c>
      <c r="E406" s="448" t="s">
        <v>358</v>
      </c>
      <c r="F406" s="101" t="s">
        <v>77</v>
      </c>
      <c r="G406" s="454" t="s">
        <v>68</v>
      </c>
      <c r="H406" s="143">
        <v>2885.1</v>
      </c>
      <c r="I406" s="101">
        <v>121</v>
      </c>
      <c r="J406" s="448" t="s">
        <v>184</v>
      </c>
      <c r="K406" s="7" t="s">
        <v>5</v>
      </c>
      <c r="L406" s="189">
        <f>L407+L408</f>
        <v>187195</v>
      </c>
      <c r="M406" s="189">
        <f>M407+M408</f>
        <v>18187</v>
      </c>
      <c r="N406" s="191">
        <v>0</v>
      </c>
      <c r="O406" s="189">
        <f>O407+O408</f>
        <v>160960</v>
      </c>
      <c r="P406" s="189">
        <f>P407+P408</f>
        <v>8048</v>
      </c>
      <c r="Q406" s="186">
        <f t="shared" si="45"/>
        <v>187195</v>
      </c>
    </row>
    <row r="407" spans="1:41" s="203" customFormat="1" ht="48" customHeight="1" x14ac:dyDescent="0.3">
      <c r="A407" s="55"/>
      <c r="B407" s="454">
        <v>71956000</v>
      </c>
      <c r="C407" s="448" t="s">
        <v>39</v>
      </c>
      <c r="D407" s="448"/>
      <c r="E407" s="448"/>
      <c r="F407" s="101"/>
      <c r="G407" s="448"/>
      <c r="H407" s="143"/>
      <c r="I407" s="101"/>
      <c r="J407" s="5" t="s">
        <v>185</v>
      </c>
      <c r="K407" s="7">
        <v>20</v>
      </c>
      <c r="L407" s="189">
        <v>169008</v>
      </c>
      <c r="M407" s="151"/>
      <c r="N407" s="151"/>
      <c r="O407" s="189">
        <v>160960</v>
      </c>
      <c r="P407" s="189">
        <v>8048</v>
      </c>
      <c r="Q407" s="186">
        <f t="shared" si="45"/>
        <v>169008</v>
      </c>
      <c r="R407" s="201"/>
      <c r="S407" s="201"/>
      <c r="T407" s="201"/>
      <c r="U407" s="46"/>
      <c r="V407" s="201"/>
      <c r="W407" s="201"/>
      <c r="X407" s="201"/>
      <c r="Y407" s="201"/>
      <c r="Z407" s="201"/>
      <c r="AA407" s="201"/>
      <c r="AB407" s="201"/>
      <c r="AC407" s="201"/>
      <c r="AD407" s="201"/>
      <c r="AE407" s="201"/>
      <c r="AF407" s="201"/>
      <c r="AG407" s="201"/>
      <c r="AH407" s="201"/>
      <c r="AI407" s="201"/>
      <c r="AJ407" s="201"/>
      <c r="AK407" s="201"/>
      <c r="AL407" s="202"/>
      <c r="AM407" s="201"/>
      <c r="AN407" s="201"/>
      <c r="AO407" s="201"/>
    </row>
    <row r="408" spans="1:41" ht="19.5" customHeight="1" x14ac:dyDescent="0.25">
      <c r="A408" s="56"/>
      <c r="B408" s="454">
        <v>71956000</v>
      </c>
      <c r="C408" s="448" t="s">
        <v>39</v>
      </c>
      <c r="D408" s="5"/>
      <c r="E408" s="5"/>
      <c r="F408" s="176"/>
      <c r="G408" s="81"/>
      <c r="H408" s="145"/>
      <c r="I408" s="101"/>
      <c r="J408" s="5" t="s">
        <v>303</v>
      </c>
      <c r="K408" s="20" t="s">
        <v>298</v>
      </c>
      <c r="L408" s="164">
        <v>18187</v>
      </c>
      <c r="M408" s="186">
        <f>L408</f>
        <v>18187</v>
      </c>
      <c r="N408" s="186"/>
      <c r="O408" s="186"/>
      <c r="P408" s="186"/>
      <c r="Q408" s="186">
        <f t="shared" si="45"/>
        <v>18187</v>
      </c>
    </row>
    <row r="409" spans="1:41" ht="18" customHeight="1" x14ac:dyDescent="0.25">
      <c r="A409" s="437">
        <v>40</v>
      </c>
      <c r="B409" s="454">
        <v>71956000</v>
      </c>
      <c r="C409" s="448" t="s">
        <v>39</v>
      </c>
      <c r="D409" s="448" t="s">
        <v>39</v>
      </c>
      <c r="E409" s="448" t="s">
        <v>358</v>
      </c>
      <c r="F409" s="101" t="s">
        <v>43</v>
      </c>
      <c r="G409" s="454" t="s">
        <v>68</v>
      </c>
      <c r="H409" s="143">
        <v>2786.1</v>
      </c>
      <c r="I409" s="101">
        <v>123</v>
      </c>
      <c r="J409" s="448" t="s">
        <v>184</v>
      </c>
      <c r="K409" s="7" t="s">
        <v>5</v>
      </c>
      <c r="L409" s="189">
        <f>L410+L411</f>
        <v>187173</v>
      </c>
      <c r="M409" s="189">
        <f>M410+M411</f>
        <v>18185</v>
      </c>
      <c r="N409" s="191">
        <v>0</v>
      </c>
      <c r="O409" s="189">
        <f>O410+O411</f>
        <v>160940</v>
      </c>
      <c r="P409" s="189">
        <f>P410+P411</f>
        <v>8048</v>
      </c>
      <c r="Q409" s="186">
        <f t="shared" si="45"/>
        <v>187173</v>
      </c>
    </row>
    <row r="410" spans="1:41" s="203" customFormat="1" ht="48" customHeight="1" x14ac:dyDescent="0.3">
      <c r="A410" s="438"/>
      <c r="B410" s="454">
        <v>71956000</v>
      </c>
      <c r="C410" s="448" t="s">
        <v>39</v>
      </c>
      <c r="D410" s="448"/>
      <c r="E410" s="448"/>
      <c r="F410" s="101"/>
      <c r="G410" s="448"/>
      <c r="H410" s="143"/>
      <c r="I410" s="101"/>
      <c r="J410" s="5" t="s">
        <v>185</v>
      </c>
      <c r="K410" s="7">
        <v>20</v>
      </c>
      <c r="L410" s="189">
        <v>168988</v>
      </c>
      <c r="M410" s="151"/>
      <c r="N410" s="151"/>
      <c r="O410" s="189">
        <v>160940</v>
      </c>
      <c r="P410" s="189">
        <v>8048</v>
      </c>
      <c r="Q410" s="186">
        <f t="shared" si="45"/>
        <v>168988</v>
      </c>
      <c r="R410" s="201"/>
      <c r="S410" s="201"/>
      <c r="T410" s="201"/>
      <c r="U410" s="46"/>
      <c r="V410" s="201"/>
      <c r="W410" s="201"/>
      <c r="X410" s="201"/>
      <c r="Y410" s="201"/>
      <c r="Z410" s="201"/>
      <c r="AA410" s="201"/>
      <c r="AB410" s="201"/>
      <c r="AC410" s="201"/>
      <c r="AD410" s="201"/>
      <c r="AE410" s="201"/>
      <c r="AF410" s="201"/>
      <c r="AG410" s="201"/>
      <c r="AH410" s="201"/>
      <c r="AI410" s="201"/>
      <c r="AJ410" s="201"/>
      <c r="AK410" s="201"/>
      <c r="AL410" s="202"/>
      <c r="AM410" s="201"/>
      <c r="AN410" s="201"/>
      <c r="AO410" s="201"/>
    </row>
    <row r="411" spans="1:41" ht="19.5" customHeight="1" x14ac:dyDescent="0.25">
      <c r="A411" s="438"/>
      <c r="B411" s="454">
        <v>71956000</v>
      </c>
      <c r="C411" s="448" t="s">
        <v>39</v>
      </c>
      <c r="D411" s="5"/>
      <c r="E411" s="5"/>
      <c r="F411" s="176"/>
      <c r="G411" s="81"/>
      <c r="H411" s="145"/>
      <c r="I411" s="101"/>
      <c r="J411" s="5" t="s">
        <v>303</v>
      </c>
      <c r="K411" s="20" t="s">
        <v>298</v>
      </c>
      <c r="L411" s="164">
        <v>18185</v>
      </c>
      <c r="M411" s="186">
        <f>L411</f>
        <v>18185</v>
      </c>
      <c r="N411" s="186"/>
      <c r="O411" s="186"/>
      <c r="P411" s="186"/>
      <c r="Q411" s="186">
        <f t="shared" si="45"/>
        <v>18185</v>
      </c>
    </row>
    <row r="412" spans="1:41" ht="18" customHeight="1" x14ac:dyDescent="0.25">
      <c r="A412" s="437">
        <v>41</v>
      </c>
      <c r="B412" s="454">
        <v>71956000</v>
      </c>
      <c r="C412" s="448" t="s">
        <v>39</v>
      </c>
      <c r="D412" s="448" t="s">
        <v>39</v>
      </c>
      <c r="E412" s="448" t="s">
        <v>30</v>
      </c>
      <c r="F412" s="101">
        <v>7</v>
      </c>
      <c r="G412" s="454" t="s">
        <v>68</v>
      </c>
      <c r="H412" s="143">
        <v>6419.7</v>
      </c>
      <c r="I412" s="101">
        <v>315</v>
      </c>
      <c r="J412" s="448" t="s">
        <v>184</v>
      </c>
      <c r="K412" s="7" t="s">
        <v>5</v>
      </c>
      <c r="L412" s="189">
        <f>L413+L414</f>
        <v>219898</v>
      </c>
      <c r="M412" s="189">
        <f>M413+M414</f>
        <v>20475</v>
      </c>
      <c r="N412" s="191">
        <v>0</v>
      </c>
      <c r="O412" s="189">
        <f>O413+O414</f>
        <v>189926</v>
      </c>
      <c r="P412" s="189">
        <f>P413+P414</f>
        <v>9497</v>
      </c>
      <c r="Q412" s="186">
        <f t="shared" si="45"/>
        <v>219898</v>
      </c>
    </row>
    <row r="413" spans="1:41" s="203" customFormat="1" ht="48" customHeight="1" x14ac:dyDescent="0.3">
      <c r="A413" s="438"/>
      <c r="B413" s="454">
        <v>71956000</v>
      </c>
      <c r="C413" s="448" t="s">
        <v>39</v>
      </c>
      <c r="D413" s="448"/>
      <c r="E413" s="448"/>
      <c r="F413" s="101"/>
      <c r="G413" s="448"/>
      <c r="H413" s="143"/>
      <c r="I413" s="101"/>
      <c r="J413" s="5" t="s">
        <v>185</v>
      </c>
      <c r="K413" s="7">
        <v>20</v>
      </c>
      <c r="L413" s="189">
        <v>199423</v>
      </c>
      <c r="M413" s="151"/>
      <c r="N413" s="151"/>
      <c r="O413" s="189">
        <v>189926</v>
      </c>
      <c r="P413" s="189">
        <v>9497</v>
      </c>
      <c r="Q413" s="186">
        <f t="shared" si="45"/>
        <v>199423</v>
      </c>
      <c r="R413" s="201"/>
      <c r="S413" s="201"/>
      <c r="T413" s="201"/>
      <c r="U413" s="46"/>
      <c r="V413" s="201"/>
      <c r="W413" s="201"/>
      <c r="X413" s="201"/>
      <c r="Y413" s="201"/>
      <c r="Z413" s="201"/>
      <c r="AA413" s="201"/>
      <c r="AB413" s="201"/>
      <c r="AC413" s="201"/>
      <c r="AD413" s="201"/>
      <c r="AE413" s="201"/>
      <c r="AF413" s="201"/>
      <c r="AG413" s="201"/>
      <c r="AH413" s="201"/>
      <c r="AI413" s="201"/>
      <c r="AJ413" s="201"/>
      <c r="AK413" s="201"/>
      <c r="AL413" s="202"/>
      <c r="AM413" s="201"/>
      <c r="AN413" s="201"/>
      <c r="AO413" s="201"/>
    </row>
    <row r="414" spans="1:41" ht="19.5" customHeight="1" x14ac:dyDescent="0.25">
      <c r="A414" s="438"/>
      <c r="B414" s="454">
        <v>71956000</v>
      </c>
      <c r="C414" s="448" t="s">
        <v>39</v>
      </c>
      <c r="D414" s="5"/>
      <c r="E414" s="5"/>
      <c r="F414" s="176"/>
      <c r="G414" s="81"/>
      <c r="H414" s="145"/>
      <c r="I414" s="101"/>
      <c r="J414" s="5" t="s">
        <v>303</v>
      </c>
      <c r="K414" s="20" t="s">
        <v>298</v>
      </c>
      <c r="L414" s="164">
        <v>20475</v>
      </c>
      <c r="M414" s="186">
        <f>L414</f>
        <v>20475</v>
      </c>
      <c r="N414" s="186"/>
      <c r="O414" s="186"/>
      <c r="P414" s="186"/>
      <c r="Q414" s="186">
        <f t="shared" si="45"/>
        <v>20475</v>
      </c>
    </row>
    <row r="415" spans="1:41" ht="18" customHeight="1" x14ac:dyDescent="0.25">
      <c r="A415" s="437">
        <v>42</v>
      </c>
      <c r="B415" s="454">
        <v>71956000</v>
      </c>
      <c r="C415" s="448" t="s">
        <v>39</v>
      </c>
      <c r="D415" s="448" t="s">
        <v>39</v>
      </c>
      <c r="E415" s="448" t="s">
        <v>30</v>
      </c>
      <c r="F415" s="101" t="s">
        <v>206</v>
      </c>
      <c r="G415" s="454" t="s">
        <v>68</v>
      </c>
      <c r="H415" s="143">
        <v>4359.6000000000004</v>
      </c>
      <c r="I415" s="101">
        <v>27</v>
      </c>
      <c r="J415" s="448" t="s">
        <v>184</v>
      </c>
      <c r="K415" s="7" t="s">
        <v>5</v>
      </c>
      <c r="L415" s="189">
        <f>L416+L417</f>
        <v>293833</v>
      </c>
      <c r="M415" s="189">
        <f>M416+M417</f>
        <v>23656</v>
      </c>
      <c r="N415" s="191">
        <v>0</v>
      </c>
      <c r="O415" s="189">
        <f>O416+O417</f>
        <v>257311</v>
      </c>
      <c r="P415" s="189">
        <f>P416+P417</f>
        <v>12866</v>
      </c>
      <c r="Q415" s="186">
        <f t="shared" si="45"/>
        <v>293833</v>
      </c>
    </row>
    <row r="416" spans="1:41" s="203" customFormat="1" ht="48" customHeight="1" x14ac:dyDescent="0.3">
      <c r="A416" s="438"/>
      <c r="B416" s="454">
        <v>71956000</v>
      </c>
      <c r="C416" s="448" t="s">
        <v>39</v>
      </c>
      <c r="D416" s="448"/>
      <c r="E416" s="448"/>
      <c r="F416" s="101"/>
      <c r="G416" s="448"/>
      <c r="H416" s="143"/>
      <c r="I416" s="101"/>
      <c r="J416" s="5" t="s">
        <v>185</v>
      </c>
      <c r="K416" s="7">
        <v>20</v>
      </c>
      <c r="L416" s="189">
        <v>270177</v>
      </c>
      <c r="M416" s="151"/>
      <c r="N416" s="151"/>
      <c r="O416" s="189">
        <v>257311</v>
      </c>
      <c r="P416" s="189">
        <v>12866</v>
      </c>
      <c r="Q416" s="186">
        <f t="shared" si="45"/>
        <v>270177</v>
      </c>
      <c r="R416" s="201"/>
      <c r="S416" s="201"/>
      <c r="T416" s="201"/>
      <c r="U416" s="46"/>
      <c r="V416" s="201"/>
      <c r="W416" s="201"/>
      <c r="X416" s="201"/>
      <c r="Y416" s="201"/>
      <c r="Z416" s="201"/>
      <c r="AA416" s="201"/>
      <c r="AB416" s="201"/>
      <c r="AC416" s="201"/>
      <c r="AD416" s="201"/>
      <c r="AE416" s="201"/>
      <c r="AF416" s="201"/>
      <c r="AG416" s="201"/>
      <c r="AH416" s="201"/>
      <c r="AI416" s="201"/>
      <c r="AJ416" s="201"/>
      <c r="AK416" s="201"/>
      <c r="AL416" s="202"/>
      <c r="AM416" s="201"/>
      <c r="AN416" s="201"/>
      <c r="AO416" s="201"/>
    </row>
    <row r="417" spans="1:41" ht="19.5" customHeight="1" x14ac:dyDescent="0.25">
      <c r="A417" s="438"/>
      <c r="B417" s="454">
        <v>71956000</v>
      </c>
      <c r="C417" s="448" t="s">
        <v>39</v>
      </c>
      <c r="D417" s="5"/>
      <c r="E417" s="5"/>
      <c r="F417" s="176"/>
      <c r="G417" s="81"/>
      <c r="H417" s="145"/>
      <c r="I417" s="101"/>
      <c r="J417" s="5" t="s">
        <v>303</v>
      </c>
      <c r="K417" s="20" t="s">
        <v>298</v>
      </c>
      <c r="L417" s="164">
        <v>23656</v>
      </c>
      <c r="M417" s="186">
        <f>L417</f>
        <v>23656</v>
      </c>
      <c r="N417" s="186"/>
      <c r="O417" s="186"/>
      <c r="P417" s="186"/>
      <c r="Q417" s="186">
        <f t="shared" si="45"/>
        <v>23656</v>
      </c>
    </row>
    <row r="418" spans="1:41" ht="18" customHeight="1" x14ac:dyDescent="0.25">
      <c r="A418" s="437">
        <v>43</v>
      </c>
      <c r="B418" s="454">
        <v>71956000</v>
      </c>
      <c r="C418" s="448" t="s">
        <v>39</v>
      </c>
      <c r="D418" s="448" t="s">
        <v>39</v>
      </c>
      <c r="E418" s="448" t="s">
        <v>30</v>
      </c>
      <c r="F418" s="101" t="s">
        <v>207</v>
      </c>
      <c r="G418" s="454" t="s">
        <v>68</v>
      </c>
      <c r="H418" s="143">
        <v>4811.7</v>
      </c>
      <c r="I418" s="101">
        <v>251</v>
      </c>
      <c r="J418" s="448" t="s">
        <v>184</v>
      </c>
      <c r="K418" s="7" t="s">
        <v>5</v>
      </c>
      <c r="L418" s="189">
        <f>L419+L420</f>
        <v>291129</v>
      </c>
      <c r="M418" s="189">
        <f>M419+M420</f>
        <v>23897</v>
      </c>
      <c r="N418" s="191">
        <v>0</v>
      </c>
      <c r="O418" s="189">
        <f>O419+O420</f>
        <v>254506</v>
      </c>
      <c r="P418" s="189">
        <f>P419+P420</f>
        <v>12726</v>
      </c>
      <c r="Q418" s="186">
        <f t="shared" si="45"/>
        <v>291129</v>
      </c>
    </row>
    <row r="419" spans="1:41" s="203" customFormat="1" ht="48" customHeight="1" x14ac:dyDescent="0.3">
      <c r="A419" s="438"/>
      <c r="B419" s="454">
        <v>71956000</v>
      </c>
      <c r="C419" s="448" t="s">
        <v>39</v>
      </c>
      <c r="D419" s="448"/>
      <c r="E419" s="448"/>
      <c r="F419" s="101"/>
      <c r="G419" s="448"/>
      <c r="H419" s="143"/>
      <c r="I419" s="101"/>
      <c r="J419" s="5" t="s">
        <v>185</v>
      </c>
      <c r="K419" s="7">
        <v>20</v>
      </c>
      <c r="L419" s="189">
        <v>267232</v>
      </c>
      <c r="M419" s="151"/>
      <c r="N419" s="151"/>
      <c r="O419" s="189">
        <v>254506</v>
      </c>
      <c r="P419" s="189">
        <v>12726</v>
      </c>
      <c r="Q419" s="186">
        <f t="shared" si="45"/>
        <v>267232</v>
      </c>
      <c r="R419" s="201"/>
      <c r="S419" s="201"/>
      <c r="T419" s="201"/>
      <c r="U419" s="46"/>
      <c r="V419" s="201"/>
      <c r="W419" s="201"/>
      <c r="X419" s="201"/>
      <c r="Y419" s="201"/>
      <c r="Z419" s="201"/>
      <c r="AA419" s="201"/>
      <c r="AB419" s="201"/>
      <c r="AC419" s="201"/>
      <c r="AD419" s="201"/>
      <c r="AE419" s="201"/>
      <c r="AF419" s="201"/>
      <c r="AG419" s="201"/>
      <c r="AH419" s="201"/>
      <c r="AI419" s="201"/>
      <c r="AJ419" s="201"/>
      <c r="AK419" s="201"/>
      <c r="AL419" s="202"/>
      <c r="AM419" s="201"/>
      <c r="AN419" s="201"/>
      <c r="AO419" s="201"/>
    </row>
    <row r="420" spans="1:41" ht="19.5" customHeight="1" x14ac:dyDescent="0.25">
      <c r="A420" s="439"/>
      <c r="B420" s="454">
        <v>71956000</v>
      </c>
      <c r="C420" s="448" t="s">
        <v>39</v>
      </c>
      <c r="D420" s="5"/>
      <c r="E420" s="5"/>
      <c r="F420" s="176"/>
      <c r="G420" s="81"/>
      <c r="H420" s="145"/>
      <c r="I420" s="101"/>
      <c r="J420" s="5" t="s">
        <v>303</v>
      </c>
      <c r="K420" s="20" t="s">
        <v>298</v>
      </c>
      <c r="L420" s="164">
        <v>23897</v>
      </c>
      <c r="M420" s="186">
        <f>L420</f>
        <v>23897</v>
      </c>
      <c r="N420" s="186"/>
      <c r="O420" s="186"/>
      <c r="P420" s="186"/>
      <c r="Q420" s="186">
        <f t="shared" si="45"/>
        <v>23897</v>
      </c>
    </row>
    <row r="421" spans="1:41" ht="18" customHeight="1" x14ac:dyDescent="0.25">
      <c r="A421" s="437">
        <v>44</v>
      </c>
      <c r="B421" s="454">
        <v>71956000</v>
      </c>
      <c r="C421" s="448" t="s">
        <v>39</v>
      </c>
      <c r="D421" s="448" t="s">
        <v>39</v>
      </c>
      <c r="E421" s="448" t="s">
        <v>30</v>
      </c>
      <c r="F421" s="101">
        <v>11</v>
      </c>
      <c r="G421" s="454" t="s">
        <v>68</v>
      </c>
      <c r="H421" s="143">
        <v>6840.5</v>
      </c>
      <c r="I421" s="101">
        <v>345</v>
      </c>
      <c r="J421" s="448" t="s">
        <v>184</v>
      </c>
      <c r="K421" s="7" t="s">
        <v>5</v>
      </c>
      <c r="L421" s="189">
        <f>L422+L423</f>
        <v>180792</v>
      </c>
      <c r="M421" s="189">
        <f>M422+M423</f>
        <v>16219</v>
      </c>
      <c r="N421" s="191">
        <v>0</v>
      </c>
      <c r="O421" s="189">
        <f>O422+O423</f>
        <v>156736</v>
      </c>
      <c r="P421" s="189">
        <f>P422+P423</f>
        <v>7837</v>
      </c>
      <c r="Q421" s="186">
        <f t="shared" ref="Q421:Q484" si="47">M421+N421+O421+P421</f>
        <v>180792</v>
      </c>
    </row>
    <row r="422" spans="1:41" s="203" customFormat="1" ht="48" customHeight="1" x14ac:dyDescent="0.3">
      <c r="A422" s="438"/>
      <c r="B422" s="454">
        <v>71956000</v>
      </c>
      <c r="C422" s="448" t="s">
        <v>39</v>
      </c>
      <c r="D422" s="448"/>
      <c r="E422" s="448"/>
      <c r="F422" s="101"/>
      <c r="G422" s="448"/>
      <c r="H422" s="143"/>
      <c r="I422" s="101"/>
      <c r="J422" s="5" t="s">
        <v>185</v>
      </c>
      <c r="K422" s="7">
        <v>20</v>
      </c>
      <c r="L422" s="189">
        <v>164573</v>
      </c>
      <c r="M422" s="151"/>
      <c r="N422" s="151"/>
      <c r="O422" s="189">
        <v>156736</v>
      </c>
      <c r="P422" s="189">
        <v>7837</v>
      </c>
      <c r="Q422" s="186">
        <f t="shared" si="47"/>
        <v>164573</v>
      </c>
      <c r="R422" s="201"/>
      <c r="S422" s="201"/>
      <c r="T422" s="201"/>
      <c r="U422" s="46"/>
      <c r="V422" s="201"/>
      <c r="W422" s="201"/>
      <c r="X422" s="201"/>
      <c r="Y422" s="201"/>
      <c r="Z422" s="201"/>
      <c r="AA422" s="201"/>
      <c r="AB422" s="201"/>
      <c r="AC422" s="201"/>
      <c r="AD422" s="201"/>
      <c r="AE422" s="201"/>
      <c r="AF422" s="201"/>
      <c r="AG422" s="201"/>
      <c r="AH422" s="201"/>
      <c r="AI422" s="201"/>
      <c r="AJ422" s="201"/>
      <c r="AK422" s="201"/>
      <c r="AL422" s="202"/>
      <c r="AM422" s="201"/>
      <c r="AN422" s="201"/>
      <c r="AO422" s="201"/>
    </row>
    <row r="423" spans="1:41" ht="19.5" customHeight="1" x14ac:dyDescent="0.25">
      <c r="A423" s="439"/>
      <c r="B423" s="454">
        <v>71956000</v>
      </c>
      <c r="C423" s="448" t="s">
        <v>39</v>
      </c>
      <c r="D423" s="5"/>
      <c r="E423" s="5"/>
      <c r="F423" s="176"/>
      <c r="G423" s="81"/>
      <c r="H423" s="145"/>
      <c r="I423" s="101"/>
      <c r="J423" s="5" t="s">
        <v>303</v>
      </c>
      <c r="K423" s="20" t="s">
        <v>298</v>
      </c>
      <c r="L423" s="164">
        <v>16219</v>
      </c>
      <c r="M423" s="186">
        <f>L423</f>
        <v>16219</v>
      </c>
      <c r="N423" s="186"/>
      <c r="O423" s="186"/>
      <c r="P423" s="186"/>
      <c r="Q423" s="186">
        <f t="shared" si="47"/>
        <v>16219</v>
      </c>
    </row>
    <row r="424" spans="1:41" ht="18" customHeight="1" x14ac:dyDescent="0.25">
      <c r="A424" s="437">
        <v>45</v>
      </c>
      <c r="B424" s="454">
        <v>71956000</v>
      </c>
      <c r="C424" s="448" t="s">
        <v>39</v>
      </c>
      <c r="D424" s="448" t="s">
        <v>39</v>
      </c>
      <c r="E424" s="448" t="s">
        <v>30</v>
      </c>
      <c r="F424" s="101">
        <v>13</v>
      </c>
      <c r="G424" s="454" t="s">
        <v>68</v>
      </c>
      <c r="H424" s="143">
        <v>7267.2</v>
      </c>
      <c r="I424" s="101">
        <v>291</v>
      </c>
      <c r="J424" s="448" t="s">
        <v>184</v>
      </c>
      <c r="K424" s="7" t="s">
        <v>5</v>
      </c>
      <c r="L424" s="189">
        <f>L425+L426</f>
        <v>333808</v>
      </c>
      <c r="M424" s="189">
        <f>M425+M426</f>
        <v>25999</v>
      </c>
      <c r="N424" s="191">
        <v>0</v>
      </c>
      <c r="O424" s="189">
        <f>O425+O426</f>
        <v>293151</v>
      </c>
      <c r="P424" s="189">
        <f>P425+P426</f>
        <v>14658</v>
      </c>
      <c r="Q424" s="186">
        <f t="shared" si="47"/>
        <v>333808</v>
      </c>
    </row>
    <row r="425" spans="1:41" s="203" customFormat="1" ht="48" customHeight="1" x14ac:dyDescent="0.3">
      <c r="A425" s="438"/>
      <c r="B425" s="454">
        <v>71956000</v>
      </c>
      <c r="C425" s="448" t="s">
        <v>39</v>
      </c>
      <c r="D425" s="448"/>
      <c r="E425" s="448"/>
      <c r="F425" s="101"/>
      <c r="G425" s="448"/>
      <c r="H425" s="143"/>
      <c r="I425" s="101"/>
      <c r="J425" s="5" t="s">
        <v>185</v>
      </c>
      <c r="K425" s="7">
        <v>20</v>
      </c>
      <c r="L425" s="189">
        <v>307809</v>
      </c>
      <c r="M425" s="151"/>
      <c r="N425" s="151"/>
      <c r="O425" s="189">
        <v>293151</v>
      </c>
      <c r="P425" s="189">
        <v>14658</v>
      </c>
      <c r="Q425" s="186">
        <f t="shared" si="47"/>
        <v>307809</v>
      </c>
      <c r="R425" s="201"/>
      <c r="S425" s="201"/>
      <c r="T425" s="201"/>
      <c r="U425" s="46"/>
      <c r="V425" s="201"/>
      <c r="W425" s="201"/>
      <c r="X425" s="201"/>
      <c r="Y425" s="201"/>
      <c r="Z425" s="201"/>
      <c r="AA425" s="201"/>
      <c r="AB425" s="201"/>
      <c r="AC425" s="201"/>
      <c r="AD425" s="201"/>
      <c r="AE425" s="201"/>
      <c r="AF425" s="201"/>
      <c r="AG425" s="201"/>
      <c r="AH425" s="201"/>
      <c r="AI425" s="201"/>
      <c r="AJ425" s="201"/>
      <c r="AK425" s="201"/>
      <c r="AL425" s="202"/>
      <c r="AM425" s="201"/>
      <c r="AN425" s="201"/>
      <c r="AO425" s="201"/>
    </row>
    <row r="426" spans="1:41" ht="19.5" customHeight="1" x14ac:dyDescent="0.25">
      <c r="A426" s="438"/>
      <c r="B426" s="454">
        <v>71956000</v>
      </c>
      <c r="C426" s="448" t="s">
        <v>39</v>
      </c>
      <c r="D426" s="5"/>
      <c r="E426" s="5"/>
      <c r="F426" s="176"/>
      <c r="G426" s="81"/>
      <c r="H426" s="145"/>
      <c r="I426" s="101"/>
      <c r="J426" s="5" t="s">
        <v>303</v>
      </c>
      <c r="K426" s="20" t="s">
        <v>298</v>
      </c>
      <c r="L426" s="164">
        <v>25999</v>
      </c>
      <c r="M426" s="186">
        <f>L426</f>
        <v>25999</v>
      </c>
      <c r="N426" s="186"/>
      <c r="O426" s="186"/>
      <c r="P426" s="186"/>
      <c r="Q426" s="186">
        <f t="shared" si="47"/>
        <v>25999</v>
      </c>
    </row>
    <row r="427" spans="1:41" ht="18" customHeight="1" x14ac:dyDescent="0.25">
      <c r="A427" s="437">
        <v>46</v>
      </c>
      <c r="B427" s="454">
        <v>71956000</v>
      </c>
      <c r="C427" s="448" t="s">
        <v>39</v>
      </c>
      <c r="D427" s="448" t="s">
        <v>39</v>
      </c>
      <c r="E427" s="448" t="s">
        <v>30</v>
      </c>
      <c r="F427" s="101">
        <v>17</v>
      </c>
      <c r="G427" s="454" t="s">
        <v>68</v>
      </c>
      <c r="H427" s="143">
        <v>6153.6</v>
      </c>
      <c r="I427" s="101">
        <v>27</v>
      </c>
      <c r="J427" s="448" t="s">
        <v>184</v>
      </c>
      <c r="K427" s="7" t="s">
        <v>5</v>
      </c>
      <c r="L427" s="189">
        <f>L428+L429</f>
        <v>221784</v>
      </c>
      <c r="M427" s="189">
        <f>M428+M429</f>
        <v>20607</v>
      </c>
      <c r="N427" s="191">
        <v>0</v>
      </c>
      <c r="O427" s="189">
        <f>O428+O429</f>
        <v>191597</v>
      </c>
      <c r="P427" s="189">
        <f>P428+P429</f>
        <v>9580</v>
      </c>
      <c r="Q427" s="186">
        <f t="shared" si="47"/>
        <v>221784</v>
      </c>
    </row>
    <row r="428" spans="1:41" s="203" customFormat="1" ht="48" customHeight="1" x14ac:dyDescent="0.3">
      <c r="A428" s="438"/>
      <c r="B428" s="454">
        <v>71956000</v>
      </c>
      <c r="C428" s="448" t="s">
        <v>39</v>
      </c>
      <c r="D428" s="448"/>
      <c r="E428" s="448"/>
      <c r="F428" s="101"/>
      <c r="G428" s="448"/>
      <c r="H428" s="143"/>
      <c r="I428" s="101"/>
      <c r="J428" s="5" t="s">
        <v>185</v>
      </c>
      <c r="K428" s="7">
        <v>20</v>
      </c>
      <c r="L428" s="189">
        <v>201177</v>
      </c>
      <c r="M428" s="151"/>
      <c r="N428" s="151"/>
      <c r="O428" s="189">
        <v>191597</v>
      </c>
      <c r="P428" s="189">
        <v>9580</v>
      </c>
      <c r="Q428" s="186">
        <f t="shared" si="47"/>
        <v>201177</v>
      </c>
      <c r="R428" s="201"/>
      <c r="S428" s="201"/>
      <c r="T428" s="201"/>
      <c r="U428" s="46"/>
      <c r="V428" s="201"/>
      <c r="W428" s="201"/>
      <c r="X428" s="201"/>
      <c r="Y428" s="201"/>
      <c r="Z428" s="201"/>
      <c r="AA428" s="201"/>
      <c r="AB428" s="201"/>
      <c r="AC428" s="201"/>
      <c r="AD428" s="201"/>
      <c r="AE428" s="201"/>
      <c r="AF428" s="201"/>
      <c r="AG428" s="201"/>
      <c r="AH428" s="201"/>
      <c r="AI428" s="201"/>
      <c r="AJ428" s="201"/>
      <c r="AK428" s="201"/>
      <c r="AL428" s="202"/>
      <c r="AM428" s="201"/>
      <c r="AN428" s="201"/>
      <c r="AO428" s="201"/>
    </row>
    <row r="429" spans="1:41" ht="19.5" customHeight="1" x14ac:dyDescent="0.25">
      <c r="A429" s="438"/>
      <c r="B429" s="454">
        <v>71956000</v>
      </c>
      <c r="C429" s="448" t="s">
        <v>39</v>
      </c>
      <c r="D429" s="5"/>
      <c r="E429" s="5"/>
      <c r="F429" s="176"/>
      <c r="G429" s="81"/>
      <c r="H429" s="145"/>
      <c r="I429" s="101"/>
      <c r="J429" s="5" t="s">
        <v>303</v>
      </c>
      <c r="K429" s="20" t="s">
        <v>298</v>
      </c>
      <c r="L429" s="164">
        <v>20607</v>
      </c>
      <c r="M429" s="186">
        <f>L429</f>
        <v>20607</v>
      </c>
      <c r="N429" s="186"/>
      <c r="O429" s="186"/>
      <c r="P429" s="186"/>
      <c r="Q429" s="186">
        <f t="shared" si="47"/>
        <v>20607</v>
      </c>
    </row>
    <row r="430" spans="1:41" ht="18" customHeight="1" x14ac:dyDescent="0.25">
      <c r="A430" s="437">
        <v>47</v>
      </c>
      <c r="B430" s="454">
        <v>71956000</v>
      </c>
      <c r="C430" s="448" t="s">
        <v>39</v>
      </c>
      <c r="D430" s="448" t="s">
        <v>39</v>
      </c>
      <c r="E430" s="448" t="s">
        <v>35</v>
      </c>
      <c r="F430" s="101">
        <v>32</v>
      </c>
      <c r="G430" s="454" t="s">
        <v>68</v>
      </c>
      <c r="H430" s="143">
        <v>9637</v>
      </c>
      <c r="I430" s="101">
        <v>445</v>
      </c>
      <c r="J430" s="448" t="s">
        <v>184</v>
      </c>
      <c r="K430" s="7" t="s">
        <v>5</v>
      </c>
      <c r="L430" s="189">
        <f>L431+L432</f>
        <v>489726</v>
      </c>
      <c r="M430" s="189">
        <f>M431+M432</f>
        <v>22949</v>
      </c>
      <c r="N430" s="191">
        <v>0</v>
      </c>
      <c r="O430" s="189">
        <f>O431+O432</f>
        <v>444549</v>
      </c>
      <c r="P430" s="189">
        <f>P431+P432</f>
        <v>22228</v>
      </c>
      <c r="Q430" s="186">
        <f t="shared" si="47"/>
        <v>489726</v>
      </c>
    </row>
    <row r="431" spans="1:41" s="203" customFormat="1" ht="48" customHeight="1" x14ac:dyDescent="0.3">
      <c r="A431" s="438"/>
      <c r="B431" s="454">
        <v>71956000</v>
      </c>
      <c r="C431" s="448" t="s">
        <v>39</v>
      </c>
      <c r="D431" s="448"/>
      <c r="E431" s="448"/>
      <c r="F431" s="101"/>
      <c r="G431" s="448"/>
      <c r="H431" s="143"/>
      <c r="I431" s="101"/>
      <c r="J431" s="5" t="s">
        <v>185</v>
      </c>
      <c r="K431" s="7">
        <v>20</v>
      </c>
      <c r="L431" s="189">
        <v>466777</v>
      </c>
      <c r="M431" s="151"/>
      <c r="N431" s="151"/>
      <c r="O431" s="189">
        <v>444549</v>
      </c>
      <c r="P431" s="189">
        <v>22228</v>
      </c>
      <c r="Q431" s="186">
        <f t="shared" si="47"/>
        <v>466777</v>
      </c>
      <c r="R431" s="201"/>
      <c r="S431" s="201"/>
      <c r="T431" s="201"/>
      <c r="U431" s="46"/>
      <c r="V431" s="201"/>
      <c r="W431" s="201"/>
      <c r="X431" s="201"/>
      <c r="Y431" s="201"/>
      <c r="Z431" s="201"/>
      <c r="AA431" s="201"/>
      <c r="AB431" s="201"/>
      <c r="AC431" s="201"/>
      <c r="AD431" s="201"/>
      <c r="AE431" s="201"/>
      <c r="AF431" s="201"/>
      <c r="AG431" s="201"/>
      <c r="AH431" s="201"/>
      <c r="AI431" s="201"/>
      <c r="AJ431" s="201"/>
      <c r="AK431" s="201"/>
      <c r="AL431" s="202"/>
      <c r="AM431" s="201"/>
      <c r="AN431" s="201"/>
      <c r="AO431" s="201"/>
    </row>
    <row r="432" spans="1:41" ht="19.5" customHeight="1" x14ac:dyDescent="0.25">
      <c r="A432" s="439"/>
      <c r="B432" s="454">
        <v>71956000</v>
      </c>
      <c r="C432" s="448" t="s">
        <v>39</v>
      </c>
      <c r="D432" s="5"/>
      <c r="E432" s="5"/>
      <c r="F432" s="176"/>
      <c r="G432" s="81"/>
      <c r="H432" s="145"/>
      <c r="I432" s="101"/>
      <c r="J432" s="5" t="s">
        <v>303</v>
      </c>
      <c r="K432" s="20" t="s">
        <v>298</v>
      </c>
      <c r="L432" s="164">
        <v>22949</v>
      </c>
      <c r="M432" s="186">
        <f>L432</f>
        <v>22949</v>
      </c>
      <c r="N432" s="186"/>
      <c r="O432" s="186"/>
      <c r="P432" s="186"/>
      <c r="Q432" s="186">
        <f t="shared" si="47"/>
        <v>22949</v>
      </c>
    </row>
    <row r="433" spans="1:41" ht="18" customHeight="1" x14ac:dyDescent="0.25">
      <c r="A433" s="437">
        <v>48</v>
      </c>
      <c r="B433" s="454">
        <v>71956000</v>
      </c>
      <c r="C433" s="448" t="s">
        <v>39</v>
      </c>
      <c r="D433" s="448" t="s">
        <v>39</v>
      </c>
      <c r="E433" s="448" t="s">
        <v>35</v>
      </c>
      <c r="F433" s="101">
        <v>49</v>
      </c>
      <c r="G433" s="454" t="s">
        <v>68</v>
      </c>
      <c r="H433" s="143">
        <v>6943.8</v>
      </c>
      <c r="I433" s="101">
        <v>328</v>
      </c>
      <c r="J433" s="448" t="s">
        <v>184</v>
      </c>
      <c r="K433" s="7" t="s">
        <v>5</v>
      </c>
      <c r="L433" s="189">
        <f>L434+L435</f>
        <v>349594</v>
      </c>
      <c r="M433" s="189">
        <f>M434+M435</f>
        <v>18832</v>
      </c>
      <c r="N433" s="191">
        <v>0</v>
      </c>
      <c r="O433" s="189">
        <f>O434+O435</f>
        <v>315011</v>
      </c>
      <c r="P433" s="189">
        <f>P434+P435</f>
        <v>15751</v>
      </c>
      <c r="Q433" s="186">
        <f t="shared" si="47"/>
        <v>349594</v>
      </c>
    </row>
    <row r="434" spans="1:41" s="203" customFormat="1" ht="48" customHeight="1" x14ac:dyDescent="0.3">
      <c r="A434" s="438"/>
      <c r="B434" s="454">
        <v>71956000</v>
      </c>
      <c r="C434" s="448" t="s">
        <v>39</v>
      </c>
      <c r="D434" s="448"/>
      <c r="E434" s="448"/>
      <c r="F434" s="101"/>
      <c r="G434" s="448"/>
      <c r="H434" s="143"/>
      <c r="I434" s="101"/>
      <c r="J434" s="5" t="s">
        <v>185</v>
      </c>
      <c r="K434" s="7">
        <v>20</v>
      </c>
      <c r="L434" s="189">
        <v>330762</v>
      </c>
      <c r="M434" s="151"/>
      <c r="N434" s="151"/>
      <c r="O434" s="189">
        <v>315011</v>
      </c>
      <c r="P434" s="189">
        <v>15751</v>
      </c>
      <c r="Q434" s="186">
        <f t="shared" si="47"/>
        <v>330762</v>
      </c>
      <c r="R434" s="201"/>
      <c r="S434" s="201"/>
      <c r="T434" s="201"/>
      <c r="U434" s="46"/>
      <c r="V434" s="201"/>
      <c r="W434" s="201"/>
      <c r="X434" s="201"/>
      <c r="Y434" s="201"/>
      <c r="Z434" s="201"/>
      <c r="AA434" s="201"/>
      <c r="AB434" s="201"/>
      <c r="AC434" s="201"/>
      <c r="AD434" s="201"/>
      <c r="AE434" s="201"/>
      <c r="AF434" s="201"/>
      <c r="AG434" s="201"/>
      <c r="AH434" s="201"/>
      <c r="AI434" s="201"/>
      <c r="AJ434" s="201"/>
      <c r="AK434" s="201"/>
      <c r="AL434" s="202"/>
      <c r="AM434" s="201"/>
      <c r="AN434" s="201"/>
      <c r="AO434" s="201"/>
    </row>
    <row r="435" spans="1:41" ht="19.5" customHeight="1" x14ac:dyDescent="0.25">
      <c r="A435" s="438"/>
      <c r="B435" s="454">
        <v>71956000</v>
      </c>
      <c r="C435" s="448" t="s">
        <v>39</v>
      </c>
      <c r="D435" s="5"/>
      <c r="E435" s="5"/>
      <c r="F435" s="176"/>
      <c r="G435" s="81"/>
      <c r="H435" s="145"/>
      <c r="I435" s="101"/>
      <c r="J435" s="5" t="s">
        <v>303</v>
      </c>
      <c r="K435" s="20" t="s">
        <v>298</v>
      </c>
      <c r="L435" s="164">
        <v>18832</v>
      </c>
      <c r="M435" s="186">
        <f>L435</f>
        <v>18832</v>
      </c>
      <c r="N435" s="186"/>
      <c r="O435" s="186"/>
      <c r="P435" s="186"/>
      <c r="Q435" s="186">
        <f t="shared" si="47"/>
        <v>18832</v>
      </c>
    </row>
    <row r="436" spans="1:41" ht="18" customHeight="1" x14ac:dyDescent="0.25">
      <c r="A436" s="113">
        <v>49</v>
      </c>
      <c r="B436" s="454">
        <v>71956000</v>
      </c>
      <c r="C436" s="448" t="s">
        <v>39</v>
      </c>
      <c r="D436" s="448" t="s">
        <v>39</v>
      </c>
      <c r="E436" s="448" t="s">
        <v>29</v>
      </c>
      <c r="F436" s="101">
        <v>1</v>
      </c>
      <c r="G436" s="454" t="s">
        <v>68</v>
      </c>
      <c r="H436" s="143">
        <v>709.09</v>
      </c>
      <c r="I436" s="101">
        <v>44</v>
      </c>
      <c r="J436" s="448" t="s">
        <v>184</v>
      </c>
      <c r="K436" s="7" t="s">
        <v>5</v>
      </c>
      <c r="L436" s="189">
        <f>L437+L438</f>
        <v>64986</v>
      </c>
      <c r="M436" s="189">
        <f>M437+M438</f>
        <v>5762</v>
      </c>
      <c r="N436" s="191">
        <v>0</v>
      </c>
      <c r="O436" s="189">
        <f>O437+O438</f>
        <v>56403</v>
      </c>
      <c r="P436" s="189">
        <f>P437+P438</f>
        <v>2821</v>
      </c>
      <c r="Q436" s="186">
        <f t="shared" si="47"/>
        <v>64986</v>
      </c>
    </row>
    <row r="437" spans="1:41" s="203" customFormat="1" ht="48" customHeight="1" x14ac:dyDescent="0.3">
      <c r="A437" s="55"/>
      <c r="B437" s="454">
        <v>71956000</v>
      </c>
      <c r="C437" s="448" t="s">
        <v>39</v>
      </c>
      <c r="D437" s="448"/>
      <c r="E437" s="448"/>
      <c r="F437" s="101"/>
      <c r="G437" s="448"/>
      <c r="H437" s="143"/>
      <c r="I437" s="101"/>
      <c r="J437" s="5" t="s">
        <v>185</v>
      </c>
      <c r="K437" s="7">
        <v>20</v>
      </c>
      <c r="L437" s="189">
        <v>59224</v>
      </c>
      <c r="M437" s="151"/>
      <c r="N437" s="151"/>
      <c r="O437" s="189">
        <v>56403</v>
      </c>
      <c r="P437" s="189">
        <v>2821</v>
      </c>
      <c r="Q437" s="186">
        <f t="shared" si="47"/>
        <v>59224</v>
      </c>
      <c r="R437" s="201"/>
      <c r="S437" s="201"/>
      <c r="T437" s="201"/>
      <c r="U437" s="46"/>
      <c r="V437" s="201"/>
      <c r="W437" s="201"/>
      <c r="X437" s="201"/>
      <c r="Y437" s="201"/>
      <c r="Z437" s="201"/>
      <c r="AA437" s="201"/>
      <c r="AB437" s="201"/>
      <c r="AC437" s="201"/>
      <c r="AD437" s="201"/>
      <c r="AE437" s="201"/>
      <c r="AF437" s="201"/>
      <c r="AG437" s="201"/>
      <c r="AH437" s="201"/>
      <c r="AI437" s="201"/>
      <c r="AJ437" s="201"/>
      <c r="AK437" s="201"/>
      <c r="AL437" s="202"/>
      <c r="AM437" s="201"/>
      <c r="AN437" s="201"/>
      <c r="AO437" s="201"/>
    </row>
    <row r="438" spans="1:41" ht="19.5" customHeight="1" x14ac:dyDescent="0.25">
      <c r="A438" s="56"/>
      <c r="B438" s="454">
        <v>71956000</v>
      </c>
      <c r="C438" s="448" t="s">
        <v>39</v>
      </c>
      <c r="D438" s="5"/>
      <c r="E438" s="5"/>
      <c r="F438" s="176"/>
      <c r="G438" s="81"/>
      <c r="H438" s="145"/>
      <c r="I438" s="101"/>
      <c r="J438" s="5" t="s">
        <v>303</v>
      </c>
      <c r="K438" s="20" t="s">
        <v>298</v>
      </c>
      <c r="L438" s="164">
        <v>5762</v>
      </c>
      <c r="M438" s="186">
        <f>L438</f>
        <v>5762</v>
      </c>
      <c r="N438" s="186"/>
      <c r="O438" s="186"/>
      <c r="P438" s="186"/>
      <c r="Q438" s="186">
        <f t="shared" si="47"/>
        <v>5762</v>
      </c>
    </row>
    <row r="439" spans="1:41" ht="18" customHeight="1" x14ac:dyDescent="0.25">
      <c r="A439" s="113">
        <v>50</v>
      </c>
      <c r="B439" s="454">
        <v>71956000</v>
      </c>
      <c r="C439" s="448" t="s">
        <v>39</v>
      </c>
      <c r="D439" s="448" t="s">
        <v>39</v>
      </c>
      <c r="E439" s="448" t="s">
        <v>29</v>
      </c>
      <c r="F439" s="101" t="s">
        <v>208</v>
      </c>
      <c r="G439" s="454" t="s">
        <v>68</v>
      </c>
      <c r="H439" s="143">
        <v>4883.3999999999996</v>
      </c>
      <c r="I439" s="101">
        <v>262</v>
      </c>
      <c r="J439" s="448" t="s">
        <v>184</v>
      </c>
      <c r="K439" s="7" t="s">
        <v>5</v>
      </c>
      <c r="L439" s="189">
        <f>L440+L441</f>
        <v>161446</v>
      </c>
      <c r="M439" s="189">
        <f>M440+M441</f>
        <v>15251</v>
      </c>
      <c r="N439" s="191">
        <v>0</v>
      </c>
      <c r="O439" s="189">
        <f>O440+O441</f>
        <v>139233</v>
      </c>
      <c r="P439" s="189">
        <f>P440+P441</f>
        <v>6962</v>
      </c>
      <c r="Q439" s="186">
        <f t="shared" si="47"/>
        <v>161446</v>
      </c>
    </row>
    <row r="440" spans="1:41" s="203" customFormat="1" ht="48" customHeight="1" x14ac:dyDescent="0.3">
      <c r="A440" s="55"/>
      <c r="B440" s="454">
        <v>71956000</v>
      </c>
      <c r="C440" s="448" t="s">
        <v>39</v>
      </c>
      <c r="D440" s="448"/>
      <c r="E440" s="448"/>
      <c r="F440" s="101"/>
      <c r="G440" s="448"/>
      <c r="H440" s="143"/>
      <c r="I440" s="101"/>
      <c r="J440" s="5" t="s">
        <v>185</v>
      </c>
      <c r="K440" s="7">
        <v>20</v>
      </c>
      <c r="L440" s="189">
        <v>146195</v>
      </c>
      <c r="M440" s="151"/>
      <c r="N440" s="151"/>
      <c r="O440" s="189">
        <v>139233</v>
      </c>
      <c r="P440" s="189">
        <v>6962</v>
      </c>
      <c r="Q440" s="186">
        <f t="shared" si="47"/>
        <v>146195</v>
      </c>
      <c r="R440" s="201"/>
      <c r="S440" s="201"/>
      <c r="T440" s="201"/>
      <c r="U440" s="46"/>
      <c r="V440" s="201"/>
      <c r="W440" s="201"/>
      <c r="X440" s="201"/>
      <c r="Y440" s="201"/>
      <c r="Z440" s="201"/>
      <c r="AA440" s="201"/>
      <c r="AB440" s="201"/>
      <c r="AC440" s="201"/>
      <c r="AD440" s="201"/>
      <c r="AE440" s="201"/>
      <c r="AF440" s="201"/>
      <c r="AG440" s="201"/>
      <c r="AH440" s="201"/>
      <c r="AI440" s="201"/>
      <c r="AJ440" s="201"/>
      <c r="AK440" s="201"/>
      <c r="AL440" s="202"/>
      <c r="AM440" s="201"/>
      <c r="AN440" s="201"/>
      <c r="AO440" s="201"/>
    </row>
    <row r="441" spans="1:41" ht="19.5" customHeight="1" x14ac:dyDescent="0.25">
      <c r="A441" s="56"/>
      <c r="B441" s="454">
        <v>71956000</v>
      </c>
      <c r="C441" s="448" t="s">
        <v>39</v>
      </c>
      <c r="D441" s="5"/>
      <c r="E441" s="5"/>
      <c r="F441" s="176"/>
      <c r="G441" s="81"/>
      <c r="H441" s="145"/>
      <c r="I441" s="101"/>
      <c r="J441" s="5" t="s">
        <v>303</v>
      </c>
      <c r="K441" s="20" t="s">
        <v>298</v>
      </c>
      <c r="L441" s="164">
        <v>15251</v>
      </c>
      <c r="M441" s="186">
        <f>L441</f>
        <v>15251</v>
      </c>
      <c r="N441" s="186"/>
      <c r="O441" s="186"/>
      <c r="P441" s="186"/>
      <c r="Q441" s="186">
        <f t="shared" si="47"/>
        <v>15251</v>
      </c>
    </row>
    <row r="442" spans="1:41" ht="18" customHeight="1" x14ac:dyDescent="0.25">
      <c r="A442" s="437">
        <v>51</v>
      </c>
      <c r="B442" s="454">
        <v>71956000</v>
      </c>
      <c r="C442" s="448" t="s">
        <v>39</v>
      </c>
      <c r="D442" s="448" t="s">
        <v>39</v>
      </c>
      <c r="E442" s="448" t="s">
        <v>29</v>
      </c>
      <c r="F442" s="101" t="s">
        <v>305</v>
      </c>
      <c r="G442" s="454" t="s">
        <v>68</v>
      </c>
      <c r="H442" s="143">
        <v>5476.1</v>
      </c>
      <c r="I442" s="101">
        <v>294</v>
      </c>
      <c r="J442" s="448" t="s">
        <v>184</v>
      </c>
      <c r="K442" s="7" t="s">
        <v>5</v>
      </c>
      <c r="L442" s="189">
        <f>L443+L444</f>
        <v>161340</v>
      </c>
      <c r="M442" s="189">
        <f>M443+M444</f>
        <v>15256</v>
      </c>
      <c r="N442" s="191">
        <v>0</v>
      </c>
      <c r="O442" s="189">
        <f>O443+O444</f>
        <v>139127</v>
      </c>
      <c r="P442" s="189">
        <f>P443+P444</f>
        <v>6957</v>
      </c>
      <c r="Q442" s="186">
        <f t="shared" si="47"/>
        <v>161340</v>
      </c>
    </row>
    <row r="443" spans="1:41" s="203" customFormat="1" ht="48" customHeight="1" x14ac:dyDescent="0.3">
      <c r="A443" s="438"/>
      <c r="B443" s="454">
        <v>71956000</v>
      </c>
      <c r="C443" s="448" t="s">
        <v>39</v>
      </c>
      <c r="D443" s="448"/>
      <c r="E443" s="448"/>
      <c r="F443" s="101"/>
      <c r="G443" s="448"/>
      <c r="H443" s="143"/>
      <c r="I443" s="101"/>
      <c r="J443" s="5" t="s">
        <v>185</v>
      </c>
      <c r="K443" s="7">
        <v>20</v>
      </c>
      <c r="L443" s="189">
        <v>146084</v>
      </c>
      <c r="M443" s="151"/>
      <c r="N443" s="151"/>
      <c r="O443" s="189">
        <v>139127</v>
      </c>
      <c r="P443" s="189">
        <v>6957</v>
      </c>
      <c r="Q443" s="186">
        <f t="shared" si="47"/>
        <v>146084</v>
      </c>
      <c r="R443" s="201"/>
      <c r="S443" s="201"/>
      <c r="T443" s="201"/>
      <c r="U443" s="46"/>
      <c r="V443" s="201"/>
      <c r="W443" s="201"/>
      <c r="X443" s="201"/>
      <c r="Y443" s="201"/>
      <c r="Z443" s="201"/>
      <c r="AA443" s="201"/>
      <c r="AB443" s="201"/>
      <c r="AC443" s="201"/>
      <c r="AD443" s="201"/>
      <c r="AE443" s="201"/>
      <c r="AF443" s="201"/>
      <c r="AG443" s="201"/>
      <c r="AH443" s="201"/>
      <c r="AI443" s="201"/>
      <c r="AJ443" s="201"/>
      <c r="AK443" s="201"/>
      <c r="AL443" s="202"/>
      <c r="AM443" s="201"/>
      <c r="AN443" s="201"/>
      <c r="AO443" s="201"/>
    </row>
    <row r="444" spans="1:41" ht="19.5" customHeight="1" x14ac:dyDescent="0.25">
      <c r="A444" s="438"/>
      <c r="B444" s="454">
        <v>71956000</v>
      </c>
      <c r="C444" s="448" t="s">
        <v>39</v>
      </c>
      <c r="D444" s="5"/>
      <c r="E444" s="5"/>
      <c r="F444" s="176"/>
      <c r="G444" s="81"/>
      <c r="H444" s="145"/>
      <c r="I444" s="101"/>
      <c r="J444" s="5" t="s">
        <v>303</v>
      </c>
      <c r="K444" s="20" t="s">
        <v>298</v>
      </c>
      <c r="L444" s="164">
        <v>15256</v>
      </c>
      <c r="M444" s="186">
        <f>L444</f>
        <v>15256</v>
      </c>
      <c r="N444" s="186"/>
      <c r="O444" s="186"/>
      <c r="P444" s="186"/>
      <c r="Q444" s="186">
        <f t="shared" si="47"/>
        <v>15256</v>
      </c>
    </row>
    <row r="445" spans="1:41" ht="18" customHeight="1" x14ac:dyDescent="0.25">
      <c r="A445" s="113">
        <v>52</v>
      </c>
      <c r="B445" s="454">
        <v>71956000</v>
      </c>
      <c r="C445" s="448" t="s">
        <v>39</v>
      </c>
      <c r="D445" s="448" t="s">
        <v>39</v>
      </c>
      <c r="E445" s="448" t="s">
        <v>29</v>
      </c>
      <c r="F445" s="101" t="s">
        <v>209</v>
      </c>
      <c r="G445" s="454" t="s">
        <v>68</v>
      </c>
      <c r="H445" s="143">
        <v>4633.7</v>
      </c>
      <c r="I445" s="101">
        <v>129</v>
      </c>
      <c r="J445" s="448" t="s">
        <v>184</v>
      </c>
      <c r="K445" s="7" t="s">
        <v>5</v>
      </c>
      <c r="L445" s="189">
        <f>L446+L447</f>
        <v>157772</v>
      </c>
      <c r="M445" s="189">
        <f>M446+M447</f>
        <v>12579</v>
      </c>
      <c r="N445" s="191">
        <v>0</v>
      </c>
      <c r="O445" s="189">
        <f>O446+O447</f>
        <v>138279</v>
      </c>
      <c r="P445" s="189">
        <f>P446+P447</f>
        <v>6914</v>
      </c>
      <c r="Q445" s="186">
        <f t="shared" si="47"/>
        <v>157772</v>
      </c>
    </row>
    <row r="446" spans="1:41" s="203" customFormat="1" ht="48" customHeight="1" x14ac:dyDescent="0.3">
      <c r="A446" s="55"/>
      <c r="B446" s="454">
        <v>71956000</v>
      </c>
      <c r="C446" s="448" t="s">
        <v>39</v>
      </c>
      <c r="D446" s="448"/>
      <c r="E446" s="448"/>
      <c r="F446" s="101"/>
      <c r="G446" s="448"/>
      <c r="H446" s="143"/>
      <c r="I446" s="101"/>
      <c r="J446" s="5" t="s">
        <v>185</v>
      </c>
      <c r="K446" s="7">
        <v>20</v>
      </c>
      <c r="L446" s="189">
        <v>145193</v>
      </c>
      <c r="M446" s="151"/>
      <c r="N446" s="151"/>
      <c r="O446" s="189">
        <v>138279</v>
      </c>
      <c r="P446" s="189">
        <v>6914</v>
      </c>
      <c r="Q446" s="186">
        <f t="shared" si="47"/>
        <v>145193</v>
      </c>
      <c r="R446" s="201"/>
      <c r="S446" s="201"/>
      <c r="T446" s="201"/>
      <c r="U446" s="46"/>
      <c r="V446" s="201"/>
      <c r="W446" s="201"/>
      <c r="X446" s="201"/>
      <c r="Y446" s="201"/>
      <c r="Z446" s="201"/>
      <c r="AA446" s="201"/>
      <c r="AB446" s="201"/>
      <c r="AC446" s="201"/>
      <c r="AD446" s="201"/>
      <c r="AE446" s="201"/>
      <c r="AF446" s="201"/>
      <c r="AG446" s="201"/>
      <c r="AH446" s="201"/>
      <c r="AI446" s="201"/>
      <c r="AJ446" s="201"/>
      <c r="AK446" s="201"/>
      <c r="AL446" s="202"/>
      <c r="AM446" s="201"/>
      <c r="AN446" s="201"/>
      <c r="AO446" s="201"/>
    </row>
    <row r="447" spans="1:41" ht="19.5" customHeight="1" x14ac:dyDescent="0.25">
      <c r="A447" s="56"/>
      <c r="B447" s="454">
        <v>71956000</v>
      </c>
      <c r="C447" s="448" t="s">
        <v>39</v>
      </c>
      <c r="D447" s="5"/>
      <c r="E447" s="5"/>
      <c r="F447" s="176"/>
      <c r="G447" s="81"/>
      <c r="H447" s="145"/>
      <c r="I447" s="101"/>
      <c r="J447" s="5" t="s">
        <v>303</v>
      </c>
      <c r="K447" s="20" t="s">
        <v>298</v>
      </c>
      <c r="L447" s="164">
        <v>12579</v>
      </c>
      <c r="M447" s="186">
        <f>L447</f>
        <v>12579</v>
      </c>
      <c r="N447" s="186"/>
      <c r="O447" s="186"/>
      <c r="P447" s="186"/>
      <c r="Q447" s="186">
        <f t="shared" si="47"/>
        <v>12579</v>
      </c>
    </row>
    <row r="448" spans="1:41" ht="18" customHeight="1" x14ac:dyDescent="0.25">
      <c r="A448" s="437">
        <v>53</v>
      </c>
      <c r="B448" s="454">
        <v>71956000</v>
      </c>
      <c r="C448" s="448" t="s">
        <v>39</v>
      </c>
      <c r="D448" s="448" t="s">
        <v>39</v>
      </c>
      <c r="E448" s="448" t="s">
        <v>210</v>
      </c>
      <c r="F448" s="101" t="s">
        <v>211</v>
      </c>
      <c r="G448" s="454" t="s">
        <v>68</v>
      </c>
      <c r="H448" s="143">
        <v>9187.2999999999993</v>
      </c>
      <c r="I448" s="101">
        <v>428</v>
      </c>
      <c r="J448" s="448" t="s">
        <v>184</v>
      </c>
      <c r="K448" s="7" t="s">
        <v>5</v>
      </c>
      <c r="L448" s="189">
        <f>L449+L450</f>
        <v>225895</v>
      </c>
      <c r="M448" s="189">
        <f>M449+M450</f>
        <v>16756</v>
      </c>
      <c r="N448" s="191">
        <v>0</v>
      </c>
      <c r="O448" s="189">
        <f>O449+O450</f>
        <v>199180</v>
      </c>
      <c r="P448" s="189">
        <f>P449+P450</f>
        <v>9959</v>
      </c>
      <c r="Q448" s="186">
        <f t="shared" si="47"/>
        <v>225895</v>
      </c>
    </row>
    <row r="449" spans="1:41" s="203" customFormat="1" ht="48" customHeight="1" x14ac:dyDescent="0.3">
      <c r="A449" s="438"/>
      <c r="B449" s="454">
        <v>71956000</v>
      </c>
      <c r="C449" s="448" t="s">
        <v>39</v>
      </c>
      <c r="D449" s="448"/>
      <c r="E449" s="448"/>
      <c r="F449" s="101"/>
      <c r="G449" s="448"/>
      <c r="H449" s="143"/>
      <c r="I449" s="101"/>
      <c r="J449" s="5" t="s">
        <v>185</v>
      </c>
      <c r="K449" s="7">
        <v>20</v>
      </c>
      <c r="L449" s="189">
        <v>209139</v>
      </c>
      <c r="M449" s="151"/>
      <c r="N449" s="151"/>
      <c r="O449" s="189">
        <v>199180</v>
      </c>
      <c r="P449" s="189">
        <v>9959</v>
      </c>
      <c r="Q449" s="186">
        <f t="shared" si="47"/>
        <v>209139</v>
      </c>
      <c r="R449" s="201"/>
      <c r="S449" s="201"/>
      <c r="T449" s="201"/>
      <c r="U449" s="46"/>
      <c r="V449" s="201"/>
      <c r="W449" s="201"/>
      <c r="X449" s="201"/>
      <c r="Y449" s="201"/>
      <c r="Z449" s="201"/>
      <c r="AA449" s="201"/>
      <c r="AB449" s="201"/>
      <c r="AC449" s="201"/>
      <c r="AD449" s="201"/>
      <c r="AE449" s="201"/>
      <c r="AF449" s="201"/>
      <c r="AG449" s="201"/>
      <c r="AH449" s="201"/>
      <c r="AI449" s="201"/>
      <c r="AJ449" s="201"/>
      <c r="AK449" s="201"/>
      <c r="AL449" s="202"/>
      <c r="AM449" s="201"/>
      <c r="AN449" s="201"/>
      <c r="AO449" s="201"/>
    </row>
    <row r="450" spans="1:41" ht="19.5" customHeight="1" x14ac:dyDescent="0.25">
      <c r="A450" s="438"/>
      <c r="B450" s="454">
        <v>71956000</v>
      </c>
      <c r="C450" s="448" t="s">
        <v>39</v>
      </c>
      <c r="D450" s="5"/>
      <c r="E450" s="5"/>
      <c r="F450" s="176"/>
      <c r="G450" s="81"/>
      <c r="H450" s="145"/>
      <c r="I450" s="101"/>
      <c r="J450" s="5" t="s">
        <v>303</v>
      </c>
      <c r="K450" s="20" t="s">
        <v>298</v>
      </c>
      <c r="L450" s="164">
        <v>16756</v>
      </c>
      <c r="M450" s="186">
        <f>L450</f>
        <v>16756</v>
      </c>
      <c r="N450" s="186"/>
      <c r="O450" s="186"/>
      <c r="P450" s="186"/>
      <c r="Q450" s="186">
        <f t="shared" si="47"/>
        <v>16756</v>
      </c>
    </row>
    <row r="451" spans="1:41" ht="18" customHeight="1" x14ac:dyDescent="0.25">
      <c r="A451" s="437">
        <v>54</v>
      </c>
      <c r="B451" s="454">
        <v>71956000</v>
      </c>
      <c r="C451" s="448" t="s">
        <v>39</v>
      </c>
      <c r="D451" s="448" t="s">
        <v>39</v>
      </c>
      <c r="E451" s="448" t="s">
        <v>165</v>
      </c>
      <c r="F451" s="101">
        <v>7</v>
      </c>
      <c r="G451" s="454" t="s">
        <v>68</v>
      </c>
      <c r="H451" s="143">
        <v>1835.4</v>
      </c>
      <c r="I451" s="101">
        <v>98</v>
      </c>
      <c r="J451" s="448" t="s">
        <v>184</v>
      </c>
      <c r="K451" s="7" t="s">
        <v>5</v>
      </c>
      <c r="L451" s="189">
        <f>L452+L453</f>
        <v>125254</v>
      </c>
      <c r="M451" s="189">
        <f>M452+M453</f>
        <v>11246</v>
      </c>
      <c r="N451" s="191">
        <v>0</v>
      </c>
      <c r="O451" s="189">
        <f>O452+O453</f>
        <v>108579</v>
      </c>
      <c r="P451" s="189">
        <f>P452+P453</f>
        <v>5429</v>
      </c>
      <c r="Q451" s="186">
        <f t="shared" si="47"/>
        <v>125254</v>
      </c>
    </row>
    <row r="452" spans="1:41" s="203" customFormat="1" ht="48" customHeight="1" x14ac:dyDescent="0.3">
      <c r="A452" s="438"/>
      <c r="B452" s="454">
        <v>71956000</v>
      </c>
      <c r="C452" s="448" t="s">
        <v>39</v>
      </c>
      <c r="D452" s="448"/>
      <c r="E452" s="448"/>
      <c r="F452" s="101"/>
      <c r="G452" s="448"/>
      <c r="H452" s="143"/>
      <c r="I452" s="101"/>
      <c r="J452" s="5" t="s">
        <v>185</v>
      </c>
      <c r="K452" s="7">
        <v>20</v>
      </c>
      <c r="L452" s="189">
        <v>114008</v>
      </c>
      <c r="M452" s="151"/>
      <c r="N452" s="151"/>
      <c r="O452" s="189">
        <v>108579</v>
      </c>
      <c r="P452" s="189">
        <v>5429</v>
      </c>
      <c r="Q452" s="186">
        <f t="shared" si="47"/>
        <v>114008</v>
      </c>
      <c r="R452" s="201"/>
      <c r="S452" s="201"/>
      <c r="T452" s="201"/>
      <c r="U452" s="46"/>
      <c r="V452" s="201"/>
      <c r="W452" s="201"/>
      <c r="X452" s="201"/>
      <c r="Y452" s="201"/>
      <c r="Z452" s="201"/>
      <c r="AA452" s="201"/>
      <c r="AB452" s="201"/>
      <c r="AC452" s="201"/>
      <c r="AD452" s="201"/>
      <c r="AE452" s="201"/>
      <c r="AF452" s="201"/>
      <c r="AG452" s="201"/>
      <c r="AH452" s="201"/>
      <c r="AI452" s="201"/>
      <c r="AJ452" s="201"/>
      <c r="AK452" s="201"/>
      <c r="AL452" s="202"/>
      <c r="AM452" s="201"/>
      <c r="AN452" s="201"/>
      <c r="AO452" s="201"/>
    </row>
    <row r="453" spans="1:41" ht="19.5" customHeight="1" x14ac:dyDescent="0.25">
      <c r="A453" s="439"/>
      <c r="B453" s="454">
        <v>71956000</v>
      </c>
      <c r="C453" s="448" t="s">
        <v>39</v>
      </c>
      <c r="D453" s="5"/>
      <c r="E453" s="5"/>
      <c r="F453" s="176"/>
      <c r="G453" s="81"/>
      <c r="H453" s="145"/>
      <c r="I453" s="101"/>
      <c r="J453" s="5" t="s">
        <v>303</v>
      </c>
      <c r="K453" s="20" t="s">
        <v>298</v>
      </c>
      <c r="L453" s="164">
        <v>11246</v>
      </c>
      <c r="M453" s="186">
        <f>L453</f>
        <v>11246</v>
      </c>
      <c r="N453" s="186"/>
      <c r="O453" s="186"/>
      <c r="P453" s="186"/>
      <c r="Q453" s="186">
        <f t="shared" si="47"/>
        <v>11246</v>
      </c>
    </row>
    <row r="454" spans="1:41" ht="18" customHeight="1" x14ac:dyDescent="0.25">
      <c r="A454" s="437">
        <v>55</v>
      </c>
      <c r="B454" s="454">
        <v>71956000</v>
      </c>
      <c r="C454" s="448" t="s">
        <v>39</v>
      </c>
      <c r="D454" s="448" t="s">
        <v>39</v>
      </c>
      <c r="E454" s="448" t="s">
        <v>165</v>
      </c>
      <c r="F454" s="101" t="s">
        <v>212</v>
      </c>
      <c r="G454" s="454" t="s">
        <v>68</v>
      </c>
      <c r="H454" s="143">
        <v>8338.1</v>
      </c>
      <c r="I454" s="101">
        <v>260</v>
      </c>
      <c r="J454" s="448" t="s">
        <v>184</v>
      </c>
      <c r="K454" s="7" t="s">
        <v>5</v>
      </c>
      <c r="L454" s="189">
        <f>L455+L456</f>
        <v>355536</v>
      </c>
      <c r="M454" s="189">
        <f>M455+M456</f>
        <v>19014</v>
      </c>
      <c r="N454" s="191">
        <v>0</v>
      </c>
      <c r="O454" s="189">
        <f>O455+O456</f>
        <v>320497</v>
      </c>
      <c r="P454" s="189">
        <f>P455+P456</f>
        <v>16025</v>
      </c>
      <c r="Q454" s="186">
        <f t="shared" si="47"/>
        <v>355536</v>
      </c>
    </row>
    <row r="455" spans="1:41" s="203" customFormat="1" ht="48" customHeight="1" x14ac:dyDescent="0.3">
      <c r="A455" s="438"/>
      <c r="B455" s="454">
        <v>71956000</v>
      </c>
      <c r="C455" s="448" t="s">
        <v>39</v>
      </c>
      <c r="D455" s="448"/>
      <c r="E455" s="448"/>
      <c r="F455" s="101"/>
      <c r="G455" s="448"/>
      <c r="H455" s="143"/>
      <c r="I455" s="101"/>
      <c r="J455" s="5" t="s">
        <v>185</v>
      </c>
      <c r="K455" s="7">
        <v>20</v>
      </c>
      <c r="L455" s="189">
        <v>336522</v>
      </c>
      <c r="M455" s="151"/>
      <c r="N455" s="151"/>
      <c r="O455" s="189">
        <v>320497</v>
      </c>
      <c r="P455" s="189">
        <v>16025</v>
      </c>
      <c r="Q455" s="186">
        <f t="shared" si="47"/>
        <v>336522</v>
      </c>
      <c r="R455" s="201"/>
      <c r="S455" s="201"/>
      <c r="T455" s="201"/>
      <c r="U455" s="46"/>
      <c r="V455" s="201"/>
      <c r="W455" s="201"/>
      <c r="X455" s="201"/>
      <c r="Y455" s="201"/>
      <c r="Z455" s="201"/>
      <c r="AA455" s="201"/>
      <c r="AB455" s="201"/>
      <c r="AC455" s="201"/>
      <c r="AD455" s="201"/>
      <c r="AE455" s="201"/>
      <c r="AF455" s="201"/>
      <c r="AG455" s="201"/>
      <c r="AH455" s="201"/>
      <c r="AI455" s="201"/>
      <c r="AJ455" s="201"/>
      <c r="AK455" s="201"/>
      <c r="AL455" s="202"/>
      <c r="AM455" s="201"/>
      <c r="AN455" s="201"/>
      <c r="AO455" s="201"/>
    </row>
    <row r="456" spans="1:41" ht="19.5" customHeight="1" x14ac:dyDescent="0.25">
      <c r="A456" s="439"/>
      <c r="B456" s="454">
        <v>71956000</v>
      </c>
      <c r="C456" s="448" t="s">
        <v>39</v>
      </c>
      <c r="D456" s="5"/>
      <c r="E456" s="5"/>
      <c r="F456" s="176"/>
      <c r="G456" s="81"/>
      <c r="H456" s="145"/>
      <c r="I456" s="101"/>
      <c r="J456" s="5" t="s">
        <v>303</v>
      </c>
      <c r="K456" s="20" t="s">
        <v>298</v>
      </c>
      <c r="L456" s="164">
        <v>19014</v>
      </c>
      <c r="M456" s="186">
        <f>L456</f>
        <v>19014</v>
      </c>
      <c r="N456" s="186"/>
      <c r="O456" s="186"/>
      <c r="P456" s="186"/>
      <c r="Q456" s="186">
        <f t="shared" si="47"/>
        <v>19014</v>
      </c>
    </row>
    <row r="457" spans="1:41" ht="18" customHeight="1" x14ac:dyDescent="0.25">
      <c r="A457" s="437">
        <v>56</v>
      </c>
      <c r="B457" s="454">
        <v>71956000</v>
      </c>
      <c r="C457" s="448" t="s">
        <v>39</v>
      </c>
      <c r="D457" s="448" t="s">
        <v>39</v>
      </c>
      <c r="E457" s="448" t="s">
        <v>165</v>
      </c>
      <c r="F457" s="101">
        <v>15</v>
      </c>
      <c r="G457" s="454" t="s">
        <v>68</v>
      </c>
      <c r="H457" s="143">
        <v>4973.3999999999996</v>
      </c>
      <c r="I457" s="101">
        <v>241</v>
      </c>
      <c r="J457" s="448" t="s">
        <v>184</v>
      </c>
      <c r="K457" s="7" t="s">
        <v>5</v>
      </c>
      <c r="L457" s="189">
        <f>L458+L459</f>
        <v>157874</v>
      </c>
      <c r="M457" s="189">
        <f>M458+M459</f>
        <v>15078</v>
      </c>
      <c r="N457" s="191">
        <v>0</v>
      </c>
      <c r="O457" s="189">
        <f>O458+O459</f>
        <v>135996</v>
      </c>
      <c r="P457" s="189">
        <f>P458+P459</f>
        <v>6800</v>
      </c>
      <c r="Q457" s="186">
        <f t="shared" si="47"/>
        <v>157874</v>
      </c>
    </row>
    <row r="458" spans="1:41" s="203" customFormat="1" ht="48" customHeight="1" x14ac:dyDescent="0.3">
      <c r="A458" s="438"/>
      <c r="B458" s="454">
        <v>71956000</v>
      </c>
      <c r="C458" s="448" t="s">
        <v>39</v>
      </c>
      <c r="D458" s="448"/>
      <c r="E458" s="448"/>
      <c r="F458" s="101"/>
      <c r="G458" s="448"/>
      <c r="H458" s="143"/>
      <c r="I458" s="101"/>
      <c r="J458" s="5" t="s">
        <v>185</v>
      </c>
      <c r="K458" s="7">
        <v>20</v>
      </c>
      <c r="L458" s="189">
        <v>142796</v>
      </c>
      <c r="M458" s="151"/>
      <c r="N458" s="151"/>
      <c r="O458" s="189">
        <v>135996</v>
      </c>
      <c r="P458" s="189">
        <v>6800</v>
      </c>
      <c r="Q458" s="186">
        <f t="shared" si="47"/>
        <v>142796</v>
      </c>
      <c r="R458" s="201"/>
      <c r="S458" s="201"/>
      <c r="T458" s="201"/>
      <c r="U458" s="46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2"/>
      <c r="AM458" s="201"/>
      <c r="AN458" s="201"/>
      <c r="AO458" s="201"/>
    </row>
    <row r="459" spans="1:41" ht="19.5" customHeight="1" x14ac:dyDescent="0.25">
      <c r="A459" s="438"/>
      <c r="B459" s="454">
        <v>71956000</v>
      </c>
      <c r="C459" s="448" t="s">
        <v>39</v>
      </c>
      <c r="D459" s="5"/>
      <c r="E459" s="5"/>
      <c r="F459" s="176"/>
      <c r="G459" s="81"/>
      <c r="H459" s="145"/>
      <c r="I459" s="101"/>
      <c r="J459" s="5" t="s">
        <v>303</v>
      </c>
      <c r="K459" s="20" t="s">
        <v>298</v>
      </c>
      <c r="L459" s="164">
        <v>15078</v>
      </c>
      <c r="M459" s="186">
        <f>L459</f>
        <v>15078</v>
      </c>
      <c r="N459" s="186"/>
      <c r="O459" s="186"/>
      <c r="P459" s="186"/>
      <c r="Q459" s="186">
        <f t="shared" si="47"/>
        <v>15078</v>
      </c>
    </row>
    <row r="460" spans="1:41" ht="18" customHeight="1" x14ac:dyDescent="0.25">
      <c r="A460" s="113">
        <v>57</v>
      </c>
      <c r="B460" s="454">
        <v>71956000</v>
      </c>
      <c r="C460" s="448" t="s">
        <v>39</v>
      </c>
      <c r="D460" s="448" t="s">
        <v>39</v>
      </c>
      <c r="E460" s="448" t="s">
        <v>165</v>
      </c>
      <c r="F460" s="101">
        <v>17</v>
      </c>
      <c r="G460" s="454" t="s">
        <v>68</v>
      </c>
      <c r="H460" s="143">
        <v>7419</v>
      </c>
      <c r="I460" s="101">
        <v>206</v>
      </c>
      <c r="J460" s="448" t="s">
        <v>184</v>
      </c>
      <c r="K460" s="7" t="s">
        <v>5</v>
      </c>
      <c r="L460" s="189">
        <f>L461+L462</f>
        <v>180563</v>
      </c>
      <c r="M460" s="189">
        <f>M461+M462</f>
        <v>13973</v>
      </c>
      <c r="N460" s="191">
        <v>0</v>
      </c>
      <c r="O460" s="189">
        <f>O461+O462</f>
        <v>158657</v>
      </c>
      <c r="P460" s="189">
        <f>P461+P462</f>
        <v>7933</v>
      </c>
      <c r="Q460" s="186">
        <f t="shared" si="47"/>
        <v>180563</v>
      </c>
    </row>
    <row r="461" spans="1:41" s="203" customFormat="1" ht="48" customHeight="1" x14ac:dyDescent="0.3">
      <c r="A461" s="55"/>
      <c r="B461" s="454">
        <v>71956000</v>
      </c>
      <c r="C461" s="448" t="s">
        <v>39</v>
      </c>
      <c r="D461" s="448"/>
      <c r="E461" s="448"/>
      <c r="F461" s="101"/>
      <c r="G461" s="448"/>
      <c r="H461" s="143"/>
      <c r="I461" s="101"/>
      <c r="J461" s="5" t="s">
        <v>185</v>
      </c>
      <c r="K461" s="7">
        <v>20</v>
      </c>
      <c r="L461" s="189">
        <v>166590</v>
      </c>
      <c r="M461" s="151"/>
      <c r="N461" s="151"/>
      <c r="O461" s="189">
        <v>158657</v>
      </c>
      <c r="P461" s="189">
        <v>7933</v>
      </c>
      <c r="Q461" s="186">
        <f t="shared" si="47"/>
        <v>166590</v>
      </c>
      <c r="R461" s="201"/>
      <c r="S461" s="201"/>
      <c r="T461" s="201"/>
      <c r="U461" s="46"/>
      <c r="V461" s="201"/>
      <c r="W461" s="201"/>
      <c r="X461" s="201"/>
      <c r="Y461" s="201"/>
      <c r="Z461" s="201"/>
      <c r="AA461" s="201"/>
      <c r="AB461" s="201"/>
      <c r="AC461" s="201"/>
      <c r="AD461" s="201"/>
      <c r="AE461" s="201"/>
      <c r="AF461" s="201"/>
      <c r="AG461" s="201"/>
      <c r="AH461" s="201"/>
      <c r="AI461" s="201"/>
      <c r="AJ461" s="201"/>
      <c r="AK461" s="201"/>
      <c r="AL461" s="202"/>
      <c r="AM461" s="201"/>
      <c r="AN461" s="201"/>
      <c r="AO461" s="201"/>
    </row>
    <row r="462" spans="1:41" ht="19.5" customHeight="1" x14ac:dyDescent="0.25">
      <c r="A462" s="56"/>
      <c r="B462" s="454">
        <v>71956000</v>
      </c>
      <c r="C462" s="448" t="s">
        <v>39</v>
      </c>
      <c r="D462" s="5"/>
      <c r="E462" s="5"/>
      <c r="F462" s="176"/>
      <c r="G462" s="81"/>
      <c r="H462" s="145"/>
      <c r="I462" s="101"/>
      <c r="J462" s="5" t="s">
        <v>303</v>
      </c>
      <c r="K462" s="20" t="s">
        <v>298</v>
      </c>
      <c r="L462" s="164">
        <v>13973</v>
      </c>
      <c r="M462" s="186">
        <f>L462</f>
        <v>13973</v>
      </c>
      <c r="N462" s="186"/>
      <c r="O462" s="186"/>
      <c r="P462" s="186"/>
      <c r="Q462" s="186">
        <f t="shared" si="47"/>
        <v>13973</v>
      </c>
    </row>
    <row r="463" spans="1:41" ht="18" customHeight="1" x14ac:dyDescent="0.25">
      <c r="A463" s="437">
        <v>58</v>
      </c>
      <c r="B463" s="454">
        <v>71956000</v>
      </c>
      <c r="C463" s="448" t="s">
        <v>39</v>
      </c>
      <c r="D463" s="448" t="s">
        <v>39</v>
      </c>
      <c r="E463" s="448" t="s">
        <v>165</v>
      </c>
      <c r="F463" s="101" t="s">
        <v>213</v>
      </c>
      <c r="G463" s="454" t="s">
        <v>68</v>
      </c>
      <c r="H463" s="143">
        <v>1873.6</v>
      </c>
      <c r="I463" s="101">
        <v>106</v>
      </c>
      <c r="J463" s="448" t="s">
        <v>184</v>
      </c>
      <c r="K463" s="7" t="s">
        <v>5</v>
      </c>
      <c r="L463" s="189">
        <f>L464+L465</f>
        <v>185066</v>
      </c>
      <c r="M463" s="189">
        <f>M464+M465</f>
        <v>13801</v>
      </c>
      <c r="N463" s="191">
        <v>0</v>
      </c>
      <c r="O463" s="189">
        <f>O464+O465</f>
        <v>163109</v>
      </c>
      <c r="P463" s="189">
        <f>P464+P465</f>
        <v>8156</v>
      </c>
      <c r="Q463" s="186">
        <f t="shared" si="47"/>
        <v>185066</v>
      </c>
    </row>
    <row r="464" spans="1:41" s="203" customFormat="1" ht="48" customHeight="1" x14ac:dyDescent="0.3">
      <c r="A464" s="438"/>
      <c r="B464" s="454">
        <v>71956000</v>
      </c>
      <c r="C464" s="448" t="s">
        <v>39</v>
      </c>
      <c r="D464" s="448"/>
      <c r="E464" s="448"/>
      <c r="F464" s="101"/>
      <c r="G464" s="448"/>
      <c r="H464" s="143"/>
      <c r="I464" s="101"/>
      <c r="J464" s="5" t="s">
        <v>185</v>
      </c>
      <c r="K464" s="7">
        <v>20</v>
      </c>
      <c r="L464" s="189">
        <v>171265</v>
      </c>
      <c r="M464" s="151"/>
      <c r="N464" s="151"/>
      <c r="O464" s="189">
        <v>163109</v>
      </c>
      <c r="P464" s="189">
        <v>8156</v>
      </c>
      <c r="Q464" s="186">
        <f t="shared" si="47"/>
        <v>171265</v>
      </c>
      <c r="R464" s="201"/>
      <c r="S464" s="201"/>
      <c r="T464" s="201"/>
      <c r="U464" s="46"/>
      <c r="V464" s="201"/>
      <c r="W464" s="201"/>
      <c r="X464" s="201"/>
      <c r="Y464" s="201"/>
      <c r="Z464" s="201"/>
      <c r="AA464" s="201"/>
      <c r="AB464" s="201"/>
      <c r="AC464" s="201"/>
      <c r="AD464" s="201"/>
      <c r="AE464" s="201"/>
      <c r="AF464" s="201"/>
      <c r="AG464" s="201"/>
      <c r="AH464" s="201"/>
      <c r="AI464" s="201"/>
      <c r="AJ464" s="201"/>
      <c r="AK464" s="201"/>
      <c r="AL464" s="202"/>
      <c r="AM464" s="201"/>
      <c r="AN464" s="201"/>
      <c r="AO464" s="201"/>
    </row>
    <row r="465" spans="1:41" ht="19.5" customHeight="1" x14ac:dyDescent="0.25">
      <c r="A465" s="438"/>
      <c r="B465" s="454">
        <v>71956000</v>
      </c>
      <c r="C465" s="448" t="s">
        <v>39</v>
      </c>
      <c r="D465" s="5"/>
      <c r="E465" s="5"/>
      <c r="F465" s="176"/>
      <c r="G465" s="81"/>
      <c r="H465" s="145"/>
      <c r="I465" s="101"/>
      <c r="J465" s="5" t="s">
        <v>303</v>
      </c>
      <c r="K465" s="20" t="s">
        <v>298</v>
      </c>
      <c r="L465" s="164">
        <v>13801</v>
      </c>
      <c r="M465" s="186">
        <f>L465</f>
        <v>13801</v>
      </c>
      <c r="N465" s="186"/>
      <c r="O465" s="186"/>
      <c r="P465" s="186"/>
      <c r="Q465" s="186">
        <f t="shared" si="47"/>
        <v>13801</v>
      </c>
    </row>
    <row r="466" spans="1:41" ht="18" customHeight="1" x14ac:dyDescent="0.25">
      <c r="A466" s="437">
        <v>59</v>
      </c>
      <c r="B466" s="454">
        <v>71956000</v>
      </c>
      <c r="C466" s="448" t="s">
        <v>39</v>
      </c>
      <c r="D466" s="448" t="s">
        <v>39</v>
      </c>
      <c r="E466" s="448" t="s">
        <v>214</v>
      </c>
      <c r="F466" s="101">
        <v>1</v>
      </c>
      <c r="G466" s="454" t="s">
        <v>68</v>
      </c>
      <c r="H466" s="143">
        <v>5306.3</v>
      </c>
      <c r="I466" s="101">
        <v>235</v>
      </c>
      <c r="J466" s="448" t="s">
        <v>184</v>
      </c>
      <c r="K466" s="7" t="s">
        <v>5</v>
      </c>
      <c r="L466" s="189">
        <f>L467+L468</f>
        <v>166334</v>
      </c>
      <c r="M466" s="189">
        <f>M467+M468</f>
        <v>11062</v>
      </c>
      <c r="N466" s="191">
        <v>0</v>
      </c>
      <c r="O466" s="189">
        <f>O467+O468</f>
        <v>147878</v>
      </c>
      <c r="P466" s="189">
        <f>P467+P468</f>
        <v>7394</v>
      </c>
      <c r="Q466" s="186">
        <f t="shared" si="47"/>
        <v>166334</v>
      </c>
    </row>
    <row r="467" spans="1:41" s="203" customFormat="1" ht="48" customHeight="1" x14ac:dyDescent="0.3">
      <c r="A467" s="438"/>
      <c r="B467" s="454">
        <v>71956000</v>
      </c>
      <c r="C467" s="448" t="s">
        <v>39</v>
      </c>
      <c r="D467" s="448"/>
      <c r="E467" s="448"/>
      <c r="F467" s="101"/>
      <c r="G467" s="448"/>
      <c r="H467" s="143"/>
      <c r="I467" s="101"/>
      <c r="J467" s="5" t="s">
        <v>185</v>
      </c>
      <c r="K467" s="7">
        <v>20</v>
      </c>
      <c r="L467" s="189">
        <v>155272</v>
      </c>
      <c r="M467" s="151"/>
      <c r="N467" s="151"/>
      <c r="O467" s="189">
        <v>147878</v>
      </c>
      <c r="P467" s="189">
        <v>7394</v>
      </c>
      <c r="Q467" s="186">
        <f t="shared" si="47"/>
        <v>155272</v>
      </c>
      <c r="R467" s="201"/>
      <c r="S467" s="201"/>
      <c r="T467" s="201"/>
      <c r="U467" s="46"/>
      <c r="V467" s="201"/>
      <c r="W467" s="201"/>
      <c r="X467" s="201"/>
      <c r="Y467" s="201"/>
      <c r="Z467" s="201"/>
      <c r="AA467" s="201"/>
      <c r="AB467" s="201"/>
      <c r="AC467" s="201"/>
      <c r="AD467" s="201"/>
      <c r="AE467" s="201"/>
      <c r="AF467" s="201"/>
      <c r="AG467" s="201"/>
      <c r="AH467" s="201"/>
      <c r="AI467" s="201"/>
      <c r="AJ467" s="201"/>
      <c r="AK467" s="201"/>
      <c r="AL467" s="202"/>
      <c r="AM467" s="201"/>
      <c r="AN467" s="201"/>
      <c r="AO467" s="201"/>
    </row>
    <row r="468" spans="1:41" ht="19.5" customHeight="1" x14ac:dyDescent="0.25">
      <c r="A468" s="439"/>
      <c r="B468" s="454">
        <v>71956000</v>
      </c>
      <c r="C468" s="448" t="s">
        <v>39</v>
      </c>
      <c r="D468" s="5"/>
      <c r="E468" s="5"/>
      <c r="F468" s="176"/>
      <c r="G468" s="81"/>
      <c r="H468" s="145"/>
      <c r="I468" s="101"/>
      <c r="J468" s="5" t="s">
        <v>303</v>
      </c>
      <c r="K468" s="20" t="s">
        <v>298</v>
      </c>
      <c r="L468" s="164">
        <v>11062</v>
      </c>
      <c r="M468" s="186">
        <f>L468</f>
        <v>11062</v>
      </c>
      <c r="N468" s="186"/>
      <c r="O468" s="186"/>
      <c r="P468" s="186"/>
      <c r="Q468" s="186">
        <f t="shared" si="47"/>
        <v>11062</v>
      </c>
    </row>
    <row r="469" spans="1:41" ht="18" customHeight="1" x14ac:dyDescent="0.25">
      <c r="A469" s="437">
        <v>60</v>
      </c>
      <c r="B469" s="454">
        <v>71956000</v>
      </c>
      <c r="C469" s="448" t="s">
        <v>39</v>
      </c>
      <c r="D469" s="448" t="s">
        <v>39</v>
      </c>
      <c r="E469" s="448" t="s">
        <v>215</v>
      </c>
      <c r="F469" s="101" t="s">
        <v>211</v>
      </c>
      <c r="G469" s="454" t="s">
        <v>68</v>
      </c>
      <c r="H469" s="143">
        <v>1808.8</v>
      </c>
      <c r="I469" s="101">
        <v>75</v>
      </c>
      <c r="J469" s="448" t="s">
        <v>184</v>
      </c>
      <c r="K469" s="7" t="s">
        <v>5</v>
      </c>
      <c r="L469" s="189">
        <f>L470+L471</f>
        <v>104762</v>
      </c>
      <c r="M469" s="189">
        <f>M470+M471</f>
        <v>8847</v>
      </c>
      <c r="N469" s="191">
        <v>0</v>
      </c>
      <c r="O469" s="189">
        <f>O470+O471</f>
        <v>91347</v>
      </c>
      <c r="P469" s="189">
        <f>P470+P471</f>
        <v>4568</v>
      </c>
      <c r="Q469" s="186">
        <f t="shared" si="47"/>
        <v>104762</v>
      </c>
    </row>
    <row r="470" spans="1:41" s="203" customFormat="1" ht="48" customHeight="1" x14ac:dyDescent="0.3">
      <c r="A470" s="438"/>
      <c r="B470" s="454">
        <v>71956000</v>
      </c>
      <c r="C470" s="448" t="s">
        <v>39</v>
      </c>
      <c r="D470" s="448"/>
      <c r="E470" s="448"/>
      <c r="F470" s="101"/>
      <c r="G470" s="448"/>
      <c r="H470" s="143"/>
      <c r="I470" s="101"/>
      <c r="J470" s="5" t="s">
        <v>185</v>
      </c>
      <c r="K470" s="7">
        <v>20</v>
      </c>
      <c r="L470" s="189">
        <v>95915</v>
      </c>
      <c r="M470" s="151"/>
      <c r="N470" s="151"/>
      <c r="O470" s="189">
        <v>91347</v>
      </c>
      <c r="P470" s="189">
        <v>4568</v>
      </c>
      <c r="Q470" s="186">
        <f t="shared" si="47"/>
        <v>95915</v>
      </c>
      <c r="R470" s="201"/>
      <c r="S470" s="201"/>
      <c r="T470" s="201"/>
      <c r="U470" s="46"/>
      <c r="V470" s="201"/>
      <c r="W470" s="201"/>
      <c r="X470" s="201"/>
      <c r="Y470" s="201"/>
      <c r="Z470" s="201"/>
      <c r="AA470" s="201"/>
      <c r="AB470" s="201"/>
      <c r="AC470" s="201"/>
      <c r="AD470" s="201"/>
      <c r="AE470" s="201"/>
      <c r="AF470" s="201"/>
      <c r="AG470" s="201"/>
      <c r="AH470" s="201"/>
      <c r="AI470" s="201"/>
      <c r="AJ470" s="201"/>
      <c r="AK470" s="201"/>
      <c r="AL470" s="202"/>
      <c r="AM470" s="201"/>
      <c r="AN470" s="201"/>
      <c r="AO470" s="201"/>
    </row>
    <row r="471" spans="1:41" ht="19.5" customHeight="1" x14ac:dyDescent="0.25">
      <c r="A471" s="439"/>
      <c r="B471" s="454">
        <v>71956000</v>
      </c>
      <c r="C471" s="448" t="s">
        <v>39</v>
      </c>
      <c r="D471" s="5"/>
      <c r="E471" s="5"/>
      <c r="F471" s="176"/>
      <c r="G471" s="81"/>
      <c r="H471" s="145"/>
      <c r="I471" s="101"/>
      <c r="J471" s="5" t="s">
        <v>303</v>
      </c>
      <c r="K471" s="20" t="s">
        <v>298</v>
      </c>
      <c r="L471" s="164">
        <v>8847</v>
      </c>
      <c r="M471" s="186">
        <f>L471</f>
        <v>8847</v>
      </c>
      <c r="N471" s="186"/>
      <c r="O471" s="186"/>
      <c r="P471" s="186"/>
      <c r="Q471" s="186">
        <f t="shared" si="47"/>
        <v>8847</v>
      </c>
    </row>
    <row r="472" spans="1:41" ht="18" customHeight="1" x14ac:dyDescent="0.25">
      <c r="A472" s="437">
        <v>61</v>
      </c>
      <c r="B472" s="454">
        <v>71956000</v>
      </c>
      <c r="C472" s="448" t="s">
        <v>39</v>
      </c>
      <c r="D472" s="448" t="s">
        <v>39</v>
      </c>
      <c r="E472" s="448" t="s">
        <v>132</v>
      </c>
      <c r="F472" s="101" t="s">
        <v>216</v>
      </c>
      <c r="G472" s="454" t="s">
        <v>68</v>
      </c>
      <c r="H472" s="143">
        <v>5795.6</v>
      </c>
      <c r="I472" s="101">
        <v>240</v>
      </c>
      <c r="J472" s="448" t="s">
        <v>184</v>
      </c>
      <c r="K472" s="7" t="s">
        <v>5</v>
      </c>
      <c r="L472" s="189">
        <f>L473+L474</f>
        <v>360276</v>
      </c>
      <c r="M472" s="189">
        <f>M473+M474</f>
        <v>17602</v>
      </c>
      <c r="N472" s="191">
        <v>0</v>
      </c>
      <c r="O472" s="189">
        <f>O473+O474</f>
        <v>326356</v>
      </c>
      <c r="P472" s="189">
        <f>P473+P474</f>
        <v>16318</v>
      </c>
      <c r="Q472" s="186">
        <f t="shared" si="47"/>
        <v>360276</v>
      </c>
    </row>
    <row r="473" spans="1:41" s="203" customFormat="1" ht="48" customHeight="1" x14ac:dyDescent="0.3">
      <c r="A473" s="438"/>
      <c r="B473" s="454">
        <v>71956000</v>
      </c>
      <c r="C473" s="448" t="s">
        <v>39</v>
      </c>
      <c r="D473" s="448"/>
      <c r="E473" s="448"/>
      <c r="F473" s="101"/>
      <c r="G473" s="454"/>
      <c r="H473" s="143"/>
      <c r="I473" s="101"/>
      <c r="J473" s="5" t="s">
        <v>185</v>
      </c>
      <c r="K473" s="7">
        <v>20</v>
      </c>
      <c r="L473" s="189">
        <v>342674</v>
      </c>
      <c r="M473" s="151"/>
      <c r="N473" s="191"/>
      <c r="O473" s="189">
        <v>326356</v>
      </c>
      <c r="P473" s="189">
        <v>16318</v>
      </c>
      <c r="Q473" s="186">
        <f t="shared" si="47"/>
        <v>342674</v>
      </c>
      <c r="R473" s="201"/>
      <c r="S473" s="201"/>
      <c r="T473" s="201"/>
      <c r="U473" s="46"/>
      <c r="V473" s="201"/>
      <c r="W473" s="201"/>
      <c r="X473" s="201"/>
      <c r="Y473" s="201"/>
      <c r="Z473" s="201"/>
      <c r="AA473" s="201"/>
      <c r="AB473" s="201"/>
      <c r="AC473" s="201"/>
      <c r="AD473" s="201"/>
      <c r="AE473" s="201"/>
      <c r="AF473" s="201"/>
      <c r="AG473" s="201"/>
      <c r="AH473" s="201"/>
      <c r="AI473" s="201"/>
      <c r="AJ473" s="201"/>
      <c r="AK473" s="201"/>
      <c r="AL473" s="202"/>
      <c r="AM473" s="201"/>
      <c r="AN473" s="201"/>
      <c r="AO473" s="201"/>
    </row>
    <row r="474" spans="1:41" ht="19.5" customHeight="1" x14ac:dyDescent="0.25">
      <c r="A474" s="438"/>
      <c r="B474" s="454">
        <v>71956000</v>
      </c>
      <c r="C474" s="448" t="s">
        <v>39</v>
      </c>
      <c r="D474" s="5"/>
      <c r="E474" s="5"/>
      <c r="F474" s="176"/>
      <c r="G474" s="81"/>
      <c r="H474" s="145"/>
      <c r="I474" s="101"/>
      <c r="J474" s="5" t="s">
        <v>303</v>
      </c>
      <c r="K474" s="20" t="s">
        <v>298</v>
      </c>
      <c r="L474" s="164">
        <v>17602</v>
      </c>
      <c r="M474" s="186">
        <f>L474</f>
        <v>17602</v>
      </c>
      <c r="N474" s="186"/>
      <c r="O474" s="186"/>
      <c r="P474" s="186"/>
      <c r="Q474" s="186">
        <f t="shared" si="47"/>
        <v>17602</v>
      </c>
    </row>
    <row r="475" spans="1:41" ht="18" customHeight="1" x14ac:dyDescent="0.25">
      <c r="A475" s="437">
        <v>62</v>
      </c>
      <c r="B475" s="454">
        <v>71956000</v>
      </c>
      <c r="C475" s="448" t="s">
        <v>39</v>
      </c>
      <c r="D475" s="448" t="s">
        <v>39</v>
      </c>
      <c r="E475" s="448" t="s">
        <v>132</v>
      </c>
      <c r="F475" s="101" t="s">
        <v>168</v>
      </c>
      <c r="G475" s="454" t="s">
        <v>68</v>
      </c>
      <c r="H475" s="143">
        <v>7128.1</v>
      </c>
      <c r="I475" s="101">
        <v>254</v>
      </c>
      <c r="J475" s="448" t="s">
        <v>184</v>
      </c>
      <c r="K475" s="7" t="s">
        <v>5</v>
      </c>
      <c r="L475" s="189">
        <f>L476+L477</f>
        <v>170247</v>
      </c>
      <c r="M475" s="189">
        <f>M476+M477</f>
        <v>11193</v>
      </c>
      <c r="N475" s="191">
        <v>0</v>
      </c>
      <c r="O475" s="189">
        <f>O476+O477</f>
        <v>151480</v>
      </c>
      <c r="P475" s="189">
        <f>P476+P477</f>
        <v>7574</v>
      </c>
      <c r="Q475" s="186">
        <f t="shared" si="47"/>
        <v>170247</v>
      </c>
    </row>
    <row r="476" spans="1:41" s="203" customFormat="1" ht="48" customHeight="1" x14ac:dyDescent="0.3">
      <c r="A476" s="438"/>
      <c r="B476" s="454">
        <v>71956000</v>
      </c>
      <c r="C476" s="448" t="s">
        <v>39</v>
      </c>
      <c r="D476" s="448"/>
      <c r="E476" s="448"/>
      <c r="F476" s="101"/>
      <c r="G476" s="448"/>
      <c r="H476" s="143"/>
      <c r="I476" s="101"/>
      <c r="J476" s="5" t="s">
        <v>185</v>
      </c>
      <c r="K476" s="7">
        <v>20</v>
      </c>
      <c r="L476" s="189">
        <v>159054</v>
      </c>
      <c r="M476" s="164"/>
      <c r="N476" s="164"/>
      <c r="O476" s="164">
        <v>151480</v>
      </c>
      <c r="P476" s="164">
        <v>7574</v>
      </c>
      <c r="Q476" s="186">
        <f t="shared" si="47"/>
        <v>159054</v>
      </c>
      <c r="R476" s="201"/>
      <c r="S476" s="201"/>
      <c r="T476" s="201"/>
      <c r="U476" s="46"/>
      <c r="V476" s="201"/>
      <c r="W476" s="201"/>
      <c r="X476" s="201"/>
      <c r="Y476" s="201"/>
      <c r="Z476" s="201"/>
      <c r="AA476" s="201"/>
      <c r="AB476" s="201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2"/>
      <c r="AM476" s="201"/>
      <c r="AN476" s="201"/>
      <c r="AO476" s="201"/>
    </row>
    <row r="477" spans="1:41" ht="19.5" customHeight="1" x14ac:dyDescent="0.25">
      <c r="A477" s="438"/>
      <c r="B477" s="454">
        <v>71956000</v>
      </c>
      <c r="C477" s="448" t="s">
        <v>39</v>
      </c>
      <c r="D477" s="5"/>
      <c r="E477" s="5"/>
      <c r="F477" s="176"/>
      <c r="G477" s="81"/>
      <c r="H477" s="145"/>
      <c r="I477" s="101"/>
      <c r="J477" s="5" t="s">
        <v>303</v>
      </c>
      <c r="K477" s="20" t="s">
        <v>298</v>
      </c>
      <c r="L477" s="164">
        <v>11193</v>
      </c>
      <c r="M477" s="186">
        <f>L477</f>
        <v>11193</v>
      </c>
      <c r="N477" s="186"/>
      <c r="O477" s="186"/>
      <c r="P477" s="186"/>
      <c r="Q477" s="186">
        <f t="shared" si="47"/>
        <v>11193</v>
      </c>
    </row>
    <row r="478" spans="1:41" ht="18" customHeight="1" x14ac:dyDescent="0.25">
      <c r="A478" s="480" t="s">
        <v>136</v>
      </c>
      <c r="B478" s="481"/>
      <c r="C478" s="481"/>
      <c r="D478" s="481"/>
      <c r="E478" s="482"/>
      <c r="F478" s="101">
        <v>32</v>
      </c>
      <c r="G478" s="454" t="s">
        <v>5</v>
      </c>
      <c r="H478" s="137">
        <f>H480+H483+H491+H499+H503+H507+H516+H520+H526+H531+H542+H545+H549+H553+H556+H559+H562+H565+H568+H571+H574+H577+H580+H583+H586+H589+H592+H595+H598+H601+H604+H607</f>
        <v>107610.79999999999</v>
      </c>
      <c r="I478" s="101">
        <f>I480+I483+I491+I499+I503+I507+I516+I520+I526+I531+I542+I545+I549+I553+I556+I559+I562+I565+I568+I571+I574+I577+I580+I583+I586+I589+I592+I595+I598+I601+I604+I607</f>
        <v>5090</v>
      </c>
      <c r="J478" s="454" t="s">
        <v>5</v>
      </c>
      <c r="K478" s="7" t="s">
        <v>5</v>
      </c>
      <c r="L478" s="166">
        <f>L480+L483+L491+L499+L503+L507+L516+L520+L526+L531+L542+L545+L549+L553+L556+L559+L562+L565+L568+L571+L574+L577+L580+L583+L586+L589+L592+L595+L598+L601+L604+L607</f>
        <v>105359515</v>
      </c>
      <c r="M478" s="166">
        <f>M480+M483+M491+M499+M503+M507+M516+M520+M526+M531+M542+M545+M549+M553+M556+M559+M562+M565+M568+M571+M574+M577+M580+M583+M586+M589+M592+M595+M598+M601+M604+M607</f>
        <v>102524394</v>
      </c>
      <c r="N478" s="166">
        <f>N480+N483+N491+N499+N503+N507+N516+N520+N526+N531+N542+N545+N549+N553+N556+N559+N562+N565+N568+N571+N574+N577+N580+N583+N586+N589+N592+N595+N598+N601+N604+N607</f>
        <v>0</v>
      </c>
      <c r="O478" s="166">
        <f>O479+O480+O483+O491+O499+O503+O507+O516+O520+O526+O531+O542+O545+O549+O553+O556+O559+O562+O565+O568+O571+O574+O577+O580+O583+O586+O589+O592+O595+O598+O601+O604+O607</f>
        <v>5253000</v>
      </c>
      <c r="P478" s="166">
        <f>P480+P483+P491+P499+P503+P507+P516+P520+P526+P531+P542+P545+P549+P553+P556+P559+P562+P565+P568+P571+P574+P577+P580+P583+P586+P589+P592+P595+P598+P601+P604+P607</f>
        <v>135037</v>
      </c>
      <c r="Q478" s="186">
        <f t="shared" si="47"/>
        <v>107912431</v>
      </c>
    </row>
    <row r="479" spans="1:41" s="203" customFormat="1" ht="18" customHeight="1" x14ac:dyDescent="0.3">
      <c r="A479" s="480" t="s">
        <v>97</v>
      </c>
      <c r="B479" s="481"/>
      <c r="C479" s="481"/>
      <c r="D479" s="481"/>
      <c r="E479" s="481"/>
      <c r="F479" s="481"/>
      <c r="G479" s="481"/>
      <c r="H479" s="481"/>
      <c r="I479" s="482"/>
      <c r="J479" s="47" t="s">
        <v>5</v>
      </c>
      <c r="K479" s="7" t="s">
        <v>5</v>
      </c>
      <c r="L479" s="186"/>
      <c r="M479" s="187"/>
      <c r="N479" s="187"/>
      <c r="O479" s="218">
        <v>2552916</v>
      </c>
      <c r="P479" s="187"/>
      <c r="Q479" s="186">
        <f t="shared" si="47"/>
        <v>2552916</v>
      </c>
      <c r="R479" s="201"/>
      <c r="S479" s="201"/>
      <c r="T479" s="201"/>
      <c r="U479" s="46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2"/>
      <c r="AM479" s="201"/>
      <c r="AN479" s="201"/>
      <c r="AO479" s="201"/>
    </row>
    <row r="480" spans="1:41" ht="18" customHeight="1" x14ac:dyDescent="0.25">
      <c r="A480" s="471">
        <v>1</v>
      </c>
      <c r="B480" s="54">
        <v>71958000</v>
      </c>
      <c r="C480" s="8" t="s">
        <v>32</v>
      </c>
      <c r="D480" s="8" t="s">
        <v>32</v>
      </c>
      <c r="E480" s="8" t="s">
        <v>36</v>
      </c>
      <c r="F480" s="101" t="s">
        <v>137</v>
      </c>
      <c r="G480" s="49" t="s">
        <v>68</v>
      </c>
      <c r="H480" s="143">
        <v>3409.5</v>
      </c>
      <c r="I480" s="101">
        <v>184</v>
      </c>
      <c r="J480" s="448" t="s">
        <v>184</v>
      </c>
      <c r="K480" s="2" t="s">
        <v>5</v>
      </c>
      <c r="L480" s="189">
        <f>L481+L482</f>
        <v>2679526</v>
      </c>
      <c r="M480" s="189">
        <f>L480</f>
        <v>2679526</v>
      </c>
      <c r="N480" s="166">
        <v>0</v>
      </c>
      <c r="O480" s="166">
        <v>0</v>
      </c>
      <c r="P480" s="166">
        <v>0</v>
      </c>
      <c r="Q480" s="186">
        <f t="shared" si="47"/>
        <v>2679526</v>
      </c>
    </row>
    <row r="481" spans="1:41" ht="18" customHeight="1" x14ac:dyDescent="0.25">
      <c r="A481" s="472"/>
      <c r="B481" s="54">
        <v>71958000</v>
      </c>
      <c r="C481" s="15" t="s">
        <v>32</v>
      </c>
      <c r="D481" s="8"/>
      <c r="E481" s="8"/>
      <c r="F481" s="101"/>
      <c r="G481" s="49"/>
      <c r="H481" s="143"/>
      <c r="I481" s="101"/>
      <c r="J481" s="5" t="s">
        <v>191</v>
      </c>
      <c r="K481" s="20" t="s">
        <v>9</v>
      </c>
      <c r="L481" s="189">
        <v>2623385</v>
      </c>
      <c r="M481" s="189"/>
      <c r="N481" s="189"/>
      <c r="O481" s="192"/>
      <c r="P481" s="189"/>
      <c r="Q481" s="186">
        <f t="shared" si="47"/>
        <v>0</v>
      </c>
    </row>
    <row r="482" spans="1:41" s="203" customFormat="1" ht="18" customHeight="1" x14ac:dyDescent="0.3">
      <c r="A482" s="473"/>
      <c r="B482" s="54">
        <v>71958000</v>
      </c>
      <c r="C482" s="8" t="s">
        <v>32</v>
      </c>
      <c r="D482" s="8"/>
      <c r="E482" s="8"/>
      <c r="F482" s="101"/>
      <c r="G482" s="49"/>
      <c r="H482" s="143"/>
      <c r="I482" s="101"/>
      <c r="J482" s="448" t="s">
        <v>189</v>
      </c>
      <c r="K482" s="2">
        <v>21</v>
      </c>
      <c r="L482" s="189">
        <v>56141</v>
      </c>
      <c r="M482" s="189"/>
      <c r="N482" s="166"/>
      <c r="O482" s="192"/>
      <c r="P482" s="166"/>
      <c r="Q482" s="186">
        <f t="shared" si="47"/>
        <v>0</v>
      </c>
      <c r="R482" s="201"/>
      <c r="S482" s="201"/>
      <c r="T482" s="201"/>
      <c r="U482" s="46"/>
      <c r="V482" s="201"/>
      <c r="W482" s="201"/>
      <c r="X482" s="201"/>
      <c r="Y482" s="201"/>
      <c r="Z482" s="201"/>
      <c r="AA482" s="201"/>
      <c r="AB482" s="201"/>
      <c r="AC482" s="201"/>
      <c r="AD482" s="201"/>
      <c r="AE482" s="201"/>
      <c r="AF482" s="201"/>
      <c r="AG482" s="201"/>
      <c r="AH482" s="201"/>
      <c r="AI482" s="201"/>
      <c r="AJ482" s="201"/>
      <c r="AK482" s="201"/>
      <c r="AL482" s="202"/>
      <c r="AM482" s="201"/>
      <c r="AN482" s="201"/>
      <c r="AO482" s="201"/>
    </row>
    <row r="483" spans="1:41" s="291" customFormat="1" ht="18" customHeight="1" x14ac:dyDescent="0.25">
      <c r="A483" s="492">
        <v>2</v>
      </c>
      <c r="B483" s="54">
        <v>71958000</v>
      </c>
      <c r="C483" s="15" t="s">
        <v>32</v>
      </c>
      <c r="D483" s="8" t="s">
        <v>32</v>
      </c>
      <c r="E483" s="342" t="s">
        <v>23</v>
      </c>
      <c r="F483" s="101">
        <v>9</v>
      </c>
      <c r="G483" s="49" t="s">
        <v>68</v>
      </c>
      <c r="H483" s="143">
        <v>4877.8</v>
      </c>
      <c r="I483" s="101">
        <v>266</v>
      </c>
      <c r="J483" s="448" t="s">
        <v>184</v>
      </c>
      <c r="K483" s="2" t="s">
        <v>5</v>
      </c>
      <c r="L483" s="189">
        <f>L484+L485+L486+L487+L488+L489+L490</f>
        <v>11532157</v>
      </c>
      <c r="M483" s="189">
        <f>M484+M485+M486+M487+M488+M489+M490</f>
        <v>10976380</v>
      </c>
      <c r="N483" s="164">
        <v>0</v>
      </c>
      <c r="O483" s="189">
        <f>O484+O485+O486+O487+O488+O489+O490</f>
        <v>529311</v>
      </c>
      <c r="P483" s="189">
        <f>P484+P485+P486+P487+P488+P489+P490</f>
        <v>26466</v>
      </c>
      <c r="Q483" s="186">
        <f t="shared" si="47"/>
        <v>11532157</v>
      </c>
    </row>
    <row r="484" spans="1:41" s="291" customFormat="1" ht="33.75" customHeight="1" x14ac:dyDescent="0.25">
      <c r="A484" s="492"/>
      <c r="B484" s="54">
        <v>71958000</v>
      </c>
      <c r="C484" s="8" t="s">
        <v>32</v>
      </c>
      <c r="D484" s="448"/>
      <c r="E484" s="8"/>
      <c r="F484" s="101"/>
      <c r="G484" s="49"/>
      <c r="H484" s="143"/>
      <c r="I484" s="101"/>
      <c r="J484" s="448" t="s">
        <v>188</v>
      </c>
      <c r="K484" s="454" t="s">
        <v>12</v>
      </c>
      <c r="L484" s="189">
        <v>2721246</v>
      </c>
      <c r="M484" s="189">
        <f>L484</f>
        <v>2721246</v>
      </c>
      <c r="N484" s="166"/>
      <c r="O484" s="192"/>
      <c r="P484" s="166"/>
      <c r="Q484" s="186">
        <f t="shared" si="47"/>
        <v>2721246</v>
      </c>
    </row>
    <row r="485" spans="1:41" s="293" customFormat="1" ht="31.5" customHeight="1" x14ac:dyDescent="0.3">
      <c r="A485" s="492"/>
      <c r="B485" s="54">
        <v>71958000</v>
      </c>
      <c r="C485" s="8" t="s">
        <v>32</v>
      </c>
      <c r="D485" s="448"/>
      <c r="E485" s="8"/>
      <c r="F485" s="101"/>
      <c r="G485" s="49"/>
      <c r="H485" s="143"/>
      <c r="I485" s="101"/>
      <c r="J485" s="42" t="s">
        <v>198</v>
      </c>
      <c r="K485" s="21" t="s">
        <v>8</v>
      </c>
      <c r="L485" s="189">
        <v>4970565</v>
      </c>
      <c r="M485" s="189">
        <f>L485</f>
        <v>4970565</v>
      </c>
      <c r="N485" s="166"/>
      <c r="O485" s="192"/>
      <c r="P485" s="166"/>
      <c r="Q485" s="186">
        <f t="shared" ref="Q485:Q548" si="48">M485+N485+O485+P485</f>
        <v>4970565</v>
      </c>
      <c r="R485" s="290"/>
      <c r="S485" s="290"/>
      <c r="T485" s="290"/>
      <c r="U485" s="291"/>
      <c r="V485" s="290"/>
      <c r="W485" s="290"/>
      <c r="X485" s="290"/>
      <c r="Y485" s="290"/>
      <c r="Z485" s="290"/>
      <c r="AA485" s="290"/>
      <c r="AB485" s="290"/>
      <c r="AC485" s="290"/>
      <c r="AD485" s="290"/>
      <c r="AE485" s="290"/>
      <c r="AF485" s="290"/>
      <c r="AG485" s="290"/>
      <c r="AH485" s="290"/>
      <c r="AI485" s="290"/>
      <c r="AJ485" s="290"/>
      <c r="AK485" s="290"/>
      <c r="AL485" s="292"/>
      <c r="AM485" s="290"/>
      <c r="AN485" s="290"/>
      <c r="AO485" s="290"/>
    </row>
    <row r="486" spans="1:41" s="291" customFormat="1" ht="30.75" customHeight="1" x14ac:dyDescent="0.25">
      <c r="A486" s="492"/>
      <c r="B486" s="54">
        <v>71958000</v>
      </c>
      <c r="C486" s="8" t="s">
        <v>32</v>
      </c>
      <c r="D486" s="448"/>
      <c r="E486" s="8"/>
      <c r="F486" s="101"/>
      <c r="G486" s="49"/>
      <c r="H486" s="143"/>
      <c r="I486" s="101"/>
      <c r="J486" s="5" t="s">
        <v>187</v>
      </c>
      <c r="K486" s="20" t="s">
        <v>13</v>
      </c>
      <c r="L486" s="189">
        <v>1374260</v>
      </c>
      <c r="M486" s="189">
        <f>L486</f>
        <v>1374260</v>
      </c>
      <c r="N486" s="166"/>
      <c r="O486" s="192"/>
      <c r="P486" s="166"/>
      <c r="Q486" s="186">
        <f t="shared" si="48"/>
        <v>1374260</v>
      </c>
    </row>
    <row r="487" spans="1:41" s="291" customFormat="1" ht="31.5" customHeight="1" x14ac:dyDescent="0.25">
      <c r="A487" s="492"/>
      <c r="B487" s="54">
        <v>71958000</v>
      </c>
      <c r="C487" s="8" t="s">
        <v>32</v>
      </c>
      <c r="D487" s="448"/>
      <c r="E487" s="8"/>
      <c r="F487" s="101"/>
      <c r="G487" s="49"/>
      <c r="H487" s="143"/>
      <c r="I487" s="101"/>
      <c r="J487" s="5" t="s">
        <v>192</v>
      </c>
      <c r="K487" s="21" t="s">
        <v>4</v>
      </c>
      <c r="L487" s="189">
        <v>536598</v>
      </c>
      <c r="M487" s="189">
        <f>L487</f>
        <v>536598</v>
      </c>
      <c r="N487" s="166"/>
      <c r="O487" s="192"/>
      <c r="P487" s="166"/>
      <c r="Q487" s="186">
        <f t="shared" si="48"/>
        <v>536598</v>
      </c>
    </row>
    <row r="488" spans="1:41" s="293" customFormat="1" ht="32.25" customHeight="1" x14ac:dyDescent="0.3">
      <c r="A488" s="492"/>
      <c r="B488" s="54">
        <v>71958000</v>
      </c>
      <c r="C488" s="8" t="s">
        <v>32</v>
      </c>
      <c r="D488" s="448"/>
      <c r="E488" s="8"/>
      <c r="F488" s="101"/>
      <c r="G488" s="49"/>
      <c r="H488" s="143"/>
      <c r="I488" s="101"/>
      <c r="J488" s="448" t="s">
        <v>219</v>
      </c>
      <c r="K488" s="2" t="s">
        <v>69</v>
      </c>
      <c r="L488" s="189">
        <v>1143737</v>
      </c>
      <c r="M488" s="189">
        <f>L488</f>
        <v>1143737</v>
      </c>
      <c r="N488" s="189"/>
      <c r="O488" s="191"/>
      <c r="P488" s="191"/>
      <c r="Q488" s="186">
        <f t="shared" si="48"/>
        <v>1143737</v>
      </c>
      <c r="R488" s="290"/>
      <c r="S488" s="290"/>
      <c r="T488" s="290"/>
      <c r="U488" s="291"/>
      <c r="V488" s="290"/>
      <c r="W488" s="290"/>
      <c r="X488" s="290"/>
      <c r="Y488" s="290"/>
      <c r="Z488" s="290"/>
      <c r="AA488" s="290"/>
      <c r="AB488" s="290"/>
      <c r="AC488" s="290"/>
      <c r="AD488" s="290"/>
      <c r="AE488" s="290"/>
      <c r="AF488" s="290"/>
      <c r="AG488" s="290"/>
      <c r="AH488" s="290"/>
      <c r="AI488" s="290"/>
      <c r="AJ488" s="290"/>
      <c r="AK488" s="290"/>
      <c r="AL488" s="292"/>
      <c r="AM488" s="290"/>
      <c r="AN488" s="290"/>
      <c r="AO488" s="290"/>
    </row>
    <row r="489" spans="1:41" s="291" customFormat="1" ht="48" customHeight="1" x14ac:dyDescent="0.25">
      <c r="A489" s="492"/>
      <c r="B489" s="54">
        <v>71958000</v>
      </c>
      <c r="C489" s="8" t="s">
        <v>32</v>
      </c>
      <c r="D489" s="448"/>
      <c r="E489" s="8"/>
      <c r="F489" s="101"/>
      <c r="G489" s="49"/>
      <c r="H489" s="143"/>
      <c r="I489" s="101"/>
      <c r="J489" s="5" t="s">
        <v>185</v>
      </c>
      <c r="K489" s="2">
        <v>20</v>
      </c>
      <c r="L489" s="189">
        <v>555777</v>
      </c>
      <c r="M489" s="189"/>
      <c r="N489" s="189"/>
      <c r="O489" s="189">
        <v>529311</v>
      </c>
      <c r="P489" s="189">
        <v>26466</v>
      </c>
      <c r="Q489" s="186">
        <f t="shared" si="48"/>
        <v>555777</v>
      </c>
    </row>
    <row r="490" spans="1:41" s="291" customFormat="1" ht="18" customHeight="1" x14ac:dyDescent="0.25">
      <c r="A490" s="492"/>
      <c r="B490" s="54">
        <v>71958000</v>
      </c>
      <c r="C490" s="8" t="s">
        <v>32</v>
      </c>
      <c r="D490" s="448"/>
      <c r="E490" s="8"/>
      <c r="F490" s="101"/>
      <c r="G490" s="49"/>
      <c r="H490" s="143"/>
      <c r="I490" s="101"/>
      <c r="J490" s="448" t="s">
        <v>189</v>
      </c>
      <c r="K490" s="2">
        <v>21</v>
      </c>
      <c r="L490" s="189">
        <v>229974</v>
      </c>
      <c r="M490" s="189">
        <f>L490</f>
        <v>229974</v>
      </c>
      <c r="N490" s="189"/>
      <c r="O490" s="191"/>
      <c r="P490" s="191"/>
      <c r="Q490" s="186">
        <f t="shared" si="48"/>
        <v>229974</v>
      </c>
    </row>
    <row r="491" spans="1:41" s="293" customFormat="1" ht="18" customHeight="1" x14ac:dyDescent="0.3">
      <c r="A491" s="471">
        <v>3</v>
      </c>
      <c r="B491" s="54">
        <v>71958000</v>
      </c>
      <c r="C491" s="8" t="s">
        <v>32</v>
      </c>
      <c r="D491" s="448" t="s">
        <v>32</v>
      </c>
      <c r="E491" s="8" t="s">
        <v>26</v>
      </c>
      <c r="F491" s="101">
        <v>19</v>
      </c>
      <c r="G491" s="49" t="s">
        <v>68</v>
      </c>
      <c r="H491" s="143">
        <v>4761.5</v>
      </c>
      <c r="I491" s="101">
        <v>269</v>
      </c>
      <c r="J491" s="448" t="s">
        <v>184</v>
      </c>
      <c r="K491" s="454" t="s">
        <v>5</v>
      </c>
      <c r="L491" s="189">
        <f>L493+L494+L495+L496+L497+L498+L492</f>
        <v>8054456</v>
      </c>
      <c r="M491" s="189">
        <f>L491</f>
        <v>8054456</v>
      </c>
      <c r="N491" s="166">
        <v>0</v>
      </c>
      <c r="O491" s="166">
        <v>0</v>
      </c>
      <c r="P491" s="166">
        <v>0</v>
      </c>
      <c r="Q491" s="186">
        <f t="shared" si="48"/>
        <v>8054456</v>
      </c>
      <c r="R491" s="290"/>
      <c r="S491" s="290"/>
      <c r="T491" s="290"/>
      <c r="U491" s="291"/>
      <c r="V491" s="290"/>
      <c r="W491" s="290"/>
      <c r="X491" s="290"/>
      <c r="Y491" s="290"/>
      <c r="Z491" s="290"/>
      <c r="AA491" s="290"/>
      <c r="AB491" s="290"/>
      <c r="AC491" s="290"/>
      <c r="AD491" s="290"/>
      <c r="AE491" s="290"/>
      <c r="AF491" s="290"/>
      <c r="AG491" s="290"/>
      <c r="AH491" s="290"/>
      <c r="AI491" s="290"/>
      <c r="AJ491" s="290"/>
      <c r="AK491" s="290"/>
      <c r="AL491" s="292"/>
      <c r="AM491" s="290"/>
      <c r="AN491" s="290"/>
      <c r="AO491" s="290"/>
    </row>
    <row r="492" spans="1:41" s="291" customFormat="1" ht="33.75" customHeight="1" x14ac:dyDescent="0.25">
      <c r="A492" s="472"/>
      <c r="B492" s="54">
        <v>71958000</v>
      </c>
      <c r="C492" s="8" t="s">
        <v>32</v>
      </c>
      <c r="D492" s="448"/>
      <c r="E492" s="8"/>
      <c r="F492" s="101"/>
      <c r="G492" s="49"/>
      <c r="H492" s="143"/>
      <c r="I492" s="101"/>
      <c r="J492" s="448" t="s">
        <v>188</v>
      </c>
      <c r="K492" s="454" t="s">
        <v>12</v>
      </c>
      <c r="L492" s="189">
        <v>2645832</v>
      </c>
      <c r="M492" s="189">
        <f>L492</f>
        <v>2645832</v>
      </c>
      <c r="N492" s="189"/>
      <c r="O492" s="191"/>
      <c r="P492" s="191"/>
      <c r="Q492" s="186">
        <f t="shared" si="48"/>
        <v>2645832</v>
      </c>
    </row>
    <row r="493" spans="1:41" s="291" customFormat="1" ht="31.5" customHeight="1" x14ac:dyDescent="0.25">
      <c r="A493" s="472"/>
      <c r="B493" s="54">
        <v>71958000</v>
      </c>
      <c r="C493" s="8" t="s">
        <v>32</v>
      </c>
      <c r="D493" s="448"/>
      <c r="E493" s="8"/>
      <c r="F493" s="101"/>
      <c r="G493" s="49"/>
      <c r="H493" s="143"/>
      <c r="I493" s="101"/>
      <c r="J493" s="343" t="s">
        <v>198</v>
      </c>
      <c r="K493" s="21" t="s">
        <v>8</v>
      </c>
      <c r="L493" s="189">
        <v>2210364</v>
      </c>
      <c r="M493" s="189">
        <f t="shared" ref="M493:M498" si="49">L493</f>
        <v>2210364</v>
      </c>
      <c r="N493" s="189"/>
      <c r="O493" s="191"/>
      <c r="P493" s="191"/>
      <c r="Q493" s="186">
        <f t="shared" si="48"/>
        <v>2210364</v>
      </c>
    </row>
    <row r="494" spans="1:41" s="293" customFormat="1" ht="64.5" customHeight="1" x14ac:dyDescent="0.3">
      <c r="A494" s="472"/>
      <c r="B494" s="54">
        <v>71958000</v>
      </c>
      <c r="C494" s="8" t="s">
        <v>32</v>
      </c>
      <c r="D494" s="86"/>
      <c r="E494" s="8"/>
      <c r="F494" s="175"/>
      <c r="G494" s="2"/>
      <c r="H494" s="148"/>
      <c r="I494" s="175"/>
      <c r="J494" s="443" t="s">
        <v>295</v>
      </c>
      <c r="K494" s="85" t="s">
        <v>289</v>
      </c>
      <c r="L494" s="189">
        <v>742554</v>
      </c>
      <c r="M494" s="189">
        <f t="shared" si="49"/>
        <v>742554</v>
      </c>
      <c r="N494" s="144"/>
      <c r="O494" s="144"/>
      <c r="P494" s="144"/>
      <c r="Q494" s="186">
        <f t="shared" si="48"/>
        <v>742554</v>
      </c>
      <c r="R494" s="290"/>
      <c r="S494" s="290"/>
      <c r="T494" s="290"/>
      <c r="U494" s="291"/>
      <c r="V494" s="290"/>
      <c r="W494" s="290"/>
      <c r="X494" s="290"/>
      <c r="Y494" s="290"/>
      <c r="Z494" s="290"/>
      <c r="AA494" s="290"/>
      <c r="AB494" s="290"/>
      <c r="AC494" s="290"/>
      <c r="AD494" s="290"/>
      <c r="AE494" s="290"/>
      <c r="AF494" s="290"/>
      <c r="AG494" s="290"/>
      <c r="AH494" s="290"/>
      <c r="AI494" s="290"/>
      <c r="AJ494" s="290"/>
      <c r="AK494" s="290"/>
      <c r="AL494" s="292"/>
      <c r="AM494" s="290"/>
      <c r="AN494" s="290"/>
      <c r="AO494" s="290"/>
    </row>
    <row r="495" spans="1:41" s="291" customFormat="1" ht="30.75" customHeight="1" x14ac:dyDescent="0.25">
      <c r="A495" s="472"/>
      <c r="B495" s="54">
        <v>71958000</v>
      </c>
      <c r="C495" s="8" t="s">
        <v>32</v>
      </c>
      <c r="D495" s="86"/>
      <c r="E495" s="8"/>
      <c r="F495" s="175"/>
      <c r="G495" s="2"/>
      <c r="H495" s="148"/>
      <c r="I495" s="175"/>
      <c r="J495" s="5" t="s">
        <v>187</v>
      </c>
      <c r="K495" s="124" t="s">
        <v>13</v>
      </c>
      <c r="L495" s="189">
        <v>1693934</v>
      </c>
      <c r="M495" s="189">
        <f t="shared" si="49"/>
        <v>1693934</v>
      </c>
      <c r="N495" s="144"/>
      <c r="O495" s="144"/>
      <c r="P495" s="144"/>
      <c r="Q495" s="186">
        <f t="shared" si="48"/>
        <v>1693934</v>
      </c>
    </row>
    <row r="496" spans="1:41" s="291" customFormat="1" ht="31.5" customHeight="1" x14ac:dyDescent="0.25">
      <c r="A496" s="472"/>
      <c r="B496" s="54">
        <v>71958000</v>
      </c>
      <c r="C496" s="8" t="s">
        <v>32</v>
      </c>
      <c r="D496" s="448"/>
      <c r="E496" s="8"/>
      <c r="F496" s="101"/>
      <c r="G496" s="49"/>
      <c r="H496" s="143"/>
      <c r="I496" s="101"/>
      <c r="J496" s="5" t="s">
        <v>192</v>
      </c>
      <c r="K496" s="21" t="s">
        <v>4</v>
      </c>
      <c r="L496" s="189">
        <v>346502</v>
      </c>
      <c r="M496" s="189">
        <f t="shared" si="49"/>
        <v>346502</v>
      </c>
      <c r="N496" s="189"/>
      <c r="O496" s="191"/>
      <c r="P496" s="191"/>
      <c r="Q496" s="186">
        <f t="shared" si="48"/>
        <v>346502</v>
      </c>
    </row>
    <row r="497" spans="1:41" s="293" customFormat="1" ht="18" customHeight="1" x14ac:dyDescent="0.3">
      <c r="A497" s="472"/>
      <c r="B497" s="54">
        <v>71958000</v>
      </c>
      <c r="C497" s="8" t="s">
        <v>32</v>
      </c>
      <c r="D497" s="448"/>
      <c r="E497" s="8"/>
      <c r="F497" s="101"/>
      <c r="G497" s="49"/>
      <c r="H497" s="143"/>
      <c r="I497" s="101"/>
      <c r="J497" s="448" t="s">
        <v>189</v>
      </c>
      <c r="K497" s="2">
        <v>21</v>
      </c>
      <c r="L497" s="189">
        <v>163479</v>
      </c>
      <c r="M497" s="189">
        <f t="shared" si="49"/>
        <v>163479</v>
      </c>
      <c r="N497" s="189"/>
      <c r="O497" s="191"/>
      <c r="P497" s="191"/>
      <c r="Q497" s="186">
        <f t="shared" si="48"/>
        <v>163479</v>
      </c>
      <c r="R497" s="290"/>
      <c r="S497" s="290"/>
      <c r="T497" s="290"/>
      <c r="U497" s="291"/>
      <c r="V497" s="290"/>
      <c r="W497" s="290"/>
      <c r="X497" s="290"/>
      <c r="Y497" s="290"/>
      <c r="Z497" s="290"/>
      <c r="AA497" s="290"/>
      <c r="AB497" s="290"/>
      <c r="AC497" s="290"/>
      <c r="AD497" s="290"/>
      <c r="AE497" s="290"/>
      <c r="AF497" s="290"/>
      <c r="AG497" s="290"/>
      <c r="AH497" s="290"/>
      <c r="AI497" s="290"/>
      <c r="AJ497" s="290"/>
      <c r="AK497" s="290"/>
      <c r="AL497" s="292"/>
      <c r="AM497" s="290"/>
      <c r="AN497" s="290"/>
      <c r="AO497" s="290"/>
    </row>
    <row r="498" spans="1:41" s="289" customFormat="1" ht="19.5" customHeight="1" x14ac:dyDescent="0.3">
      <c r="A498" s="473"/>
      <c r="B498" s="54">
        <v>71958000</v>
      </c>
      <c r="C498" s="8" t="s">
        <v>32</v>
      </c>
      <c r="D498" s="5"/>
      <c r="E498" s="5"/>
      <c r="F498" s="176"/>
      <c r="G498" s="81"/>
      <c r="H498" s="145"/>
      <c r="I498" s="101"/>
      <c r="J498" s="5" t="s">
        <v>303</v>
      </c>
      <c r="K498" s="20" t="s">
        <v>298</v>
      </c>
      <c r="L498" s="164">
        <v>251791</v>
      </c>
      <c r="M498" s="189">
        <f t="shared" si="49"/>
        <v>251791</v>
      </c>
      <c r="N498" s="186"/>
      <c r="O498" s="186"/>
      <c r="P498" s="186"/>
      <c r="Q498" s="186">
        <f t="shared" si="48"/>
        <v>251791</v>
      </c>
      <c r="R498" s="285"/>
      <c r="S498" s="285"/>
      <c r="T498" s="285"/>
      <c r="U498" s="330"/>
      <c r="V498" s="285"/>
      <c r="W498" s="285"/>
      <c r="X498" s="285"/>
      <c r="Y498" s="285"/>
      <c r="Z498" s="285"/>
      <c r="AA498" s="285"/>
      <c r="AB498" s="285"/>
      <c r="AC498" s="285"/>
      <c r="AD498" s="285"/>
      <c r="AE498" s="285"/>
      <c r="AF498" s="285"/>
      <c r="AG498" s="285"/>
      <c r="AH498" s="285"/>
      <c r="AI498" s="285"/>
      <c r="AJ498" s="285"/>
      <c r="AK498" s="285"/>
      <c r="AL498" s="292"/>
      <c r="AM498" s="285"/>
      <c r="AN498" s="285"/>
      <c r="AO498" s="285"/>
    </row>
    <row r="499" spans="1:41" s="1" customFormat="1" ht="18" customHeight="1" x14ac:dyDescent="0.3">
      <c r="A499" s="471">
        <v>4</v>
      </c>
      <c r="B499" s="54">
        <v>71958000</v>
      </c>
      <c r="C499" s="8" t="s">
        <v>32</v>
      </c>
      <c r="D499" s="448" t="s">
        <v>32</v>
      </c>
      <c r="E499" s="8" t="s">
        <v>1</v>
      </c>
      <c r="F499" s="101">
        <v>54</v>
      </c>
      <c r="G499" s="49" t="s">
        <v>68</v>
      </c>
      <c r="H499" s="143">
        <v>3294.8</v>
      </c>
      <c r="I499" s="101">
        <v>147</v>
      </c>
      <c r="J499" s="448" t="s">
        <v>184</v>
      </c>
      <c r="K499" s="454" t="s">
        <v>5</v>
      </c>
      <c r="L499" s="189">
        <f>L500+L501+L502</f>
        <v>590322</v>
      </c>
      <c r="M499" s="189">
        <f>M500+M501+M502</f>
        <v>457941</v>
      </c>
      <c r="N499" s="189">
        <f>N500+N501+N502</f>
        <v>0</v>
      </c>
      <c r="O499" s="189">
        <f>O500+O501+O502</f>
        <v>126077</v>
      </c>
      <c r="P499" s="189">
        <f>P500+P501+P502</f>
        <v>6304</v>
      </c>
      <c r="Q499" s="186">
        <f t="shared" si="48"/>
        <v>590322</v>
      </c>
      <c r="R499" s="11"/>
      <c r="S499" s="11"/>
      <c r="T499" s="11"/>
      <c r="U499" s="65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26"/>
      <c r="AM499" s="11"/>
      <c r="AN499" s="11"/>
      <c r="AO499" s="11"/>
    </row>
    <row r="500" spans="1:41" s="1" customFormat="1" ht="32.25" customHeight="1" x14ac:dyDescent="0.3">
      <c r="A500" s="472"/>
      <c r="B500" s="54">
        <v>71958000</v>
      </c>
      <c r="C500" s="8" t="s">
        <v>32</v>
      </c>
      <c r="D500" s="8"/>
      <c r="E500" s="8"/>
      <c r="F500" s="101"/>
      <c r="G500" s="49"/>
      <c r="H500" s="143"/>
      <c r="I500" s="101"/>
      <c r="J500" s="448" t="s">
        <v>219</v>
      </c>
      <c r="K500" s="2" t="s">
        <v>69</v>
      </c>
      <c r="L500" s="189">
        <v>448346</v>
      </c>
      <c r="M500" s="189">
        <v>448346</v>
      </c>
      <c r="N500" s="189"/>
      <c r="O500" s="191"/>
      <c r="P500" s="191"/>
      <c r="Q500" s="186">
        <f t="shared" si="48"/>
        <v>448346</v>
      </c>
      <c r="R500" s="11"/>
      <c r="S500" s="11"/>
      <c r="T500" s="11"/>
      <c r="U500" s="65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26"/>
      <c r="AM500" s="11"/>
      <c r="AN500" s="11"/>
      <c r="AO500" s="11"/>
    </row>
    <row r="501" spans="1:41" s="1" customFormat="1" ht="48" customHeight="1" x14ac:dyDescent="0.3">
      <c r="A501" s="472"/>
      <c r="B501" s="54">
        <v>71958000</v>
      </c>
      <c r="C501" s="8" t="s">
        <v>32</v>
      </c>
      <c r="D501" s="8"/>
      <c r="E501" s="8"/>
      <c r="F501" s="101"/>
      <c r="G501" s="49"/>
      <c r="H501" s="143"/>
      <c r="I501" s="101"/>
      <c r="J501" s="5" t="s">
        <v>185</v>
      </c>
      <c r="K501" s="2">
        <v>20</v>
      </c>
      <c r="L501" s="189">
        <v>132381</v>
      </c>
      <c r="M501" s="189"/>
      <c r="N501" s="189"/>
      <c r="O501" s="189">
        <v>126077</v>
      </c>
      <c r="P501" s="218">
        <v>6304</v>
      </c>
      <c r="Q501" s="186">
        <f t="shared" si="48"/>
        <v>132381</v>
      </c>
      <c r="R501" s="11"/>
      <c r="S501" s="11"/>
      <c r="T501" s="11"/>
      <c r="U501" s="65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26"/>
      <c r="AM501" s="11"/>
      <c r="AN501" s="11"/>
      <c r="AO501" s="11"/>
    </row>
    <row r="502" spans="1:41" s="1" customFormat="1" ht="18" customHeight="1" x14ac:dyDescent="0.3">
      <c r="A502" s="473"/>
      <c r="B502" s="54">
        <v>71958000</v>
      </c>
      <c r="C502" s="8" t="s">
        <v>32</v>
      </c>
      <c r="D502" s="8"/>
      <c r="E502" s="8"/>
      <c r="F502" s="101"/>
      <c r="G502" s="49"/>
      <c r="H502" s="143"/>
      <c r="I502" s="101"/>
      <c r="J502" s="448" t="s">
        <v>189</v>
      </c>
      <c r="K502" s="2">
        <v>21</v>
      </c>
      <c r="L502" s="189">
        <v>9595</v>
      </c>
      <c r="M502" s="189">
        <v>9595</v>
      </c>
      <c r="N502" s="166"/>
      <c r="O502" s="191"/>
      <c r="P502" s="166"/>
      <c r="Q502" s="186">
        <f t="shared" si="48"/>
        <v>9595</v>
      </c>
      <c r="R502" s="11"/>
      <c r="S502" s="11"/>
      <c r="T502" s="11"/>
      <c r="U502" s="65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26"/>
      <c r="AM502" s="11"/>
      <c r="AN502" s="11"/>
      <c r="AO502" s="11"/>
    </row>
    <row r="503" spans="1:41" s="1" customFormat="1" ht="18" customHeight="1" x14ac:dyDescent="0.3">
      <c r="A503" s="471">
        <v>5</v>
      </c>
      <c r="B503" s="54">
        <v>71958000</v>
      </c>
      <c r="C503" s="8" t="s">
        <v>32</v>
      </c>
      <c r="D503" s="8" t="s">
        <v>32</v>
      </c>
      <c r="E503" s="8" t="s">
        <v>1</v>
      </c>
      <c r="F503" s="101">
        <v>74</v>
      </c>
      <c r="G503" s="49" t="s">
        <v>68</v>
      </c>
      <c r="H503" s="143">
        <v>2152</v>
      </c>
      <c r="I503" s="101">
        <v>83</v>
      </c>
      <c r="J503" s="448" t="s">
        <v>184</v>
      </c>
      <c r="K503" s="2" t="s">
        <v>5</v>
      </c>
      <c r="L503" s="191">
        <f>L504+L505+L506</f>
        <v>538774</v>
      </c>
      <c r="M503" s="191">
        <f>M504+M505+M506</f>
        <v>418582</v>
      </c>
      <c r="N503" s="191">
        <f>N504+N505+N506</f>
        <v>0</v>
      </c>
      <c r="O503" s="191">
        <f>O504+O505+O506</f>
        <v>114457</v>
      </c>
      <c r="P503" s="191">
        <f>P504+P505+P506</f>
        <v>5735</v>
      </c>
      <c r="Q503" s="186">
        <f t="shared" si="48"/>
        <v>538774</v>
      </c>
      <c r="R503" s="11"/>
      <c r="S503" s="11"/>
      <c r="T503" s="11"/>
      <c r="U503" s="65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26"/>
      <c r="AM503" s="11"/>
      <c r="AN503" s="11"/>
      <c r="AO503" s="11"/>
    </row>
    <row r="504" spans="1:41" s="1" customFormat="1" ht="32.25" customHeight="1" x14ac:dyDescent="0.3">
      <c r="A504" s="472"/>
      <c r="B504" s="54">
        <v>71958000</v>
      </c>
      <c r="C504" s="8" t="s">
        <v>32</v>
      </c>
      <c r="D504" s="448"/>
      <c r="E504" s="8"/>
      <c r="F504" s="101"/>
      <c r="G504" s="49"/>
      <c r="H504" s="143"/>
      <c r="I504" s="101"/>
      <c r="J504" s="448" t="s">
        <v>219</v>
      </c>
      <c r="K504" s="2" t="s">
        <v>69</v>
      </c>
      <c r="L504" s="189">
        <v>409812</v>
      </c>
      <c r="M504" s="189">
        <v>409812</v>
      </c>
      <c r="N504" s="166"/>
      <c r="O504" s="191"/>
      <c r="P504" s="166"/>
      <c r="Q504" s="186">
        <f t="shared" si="48"/>
        <v>409812</v>
      </c>
      <c r="R504" s="11"/>
      <c r="S504" s="11"/>
      <c r="T504" s="11"/>
      <c r="U504" s="65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26"/>
      <c r="AM504" s="11"/>
      <c r="AN504" s="11"/>
      <c r="AO504" s="11"/>
    </row>
    <row r="505" spans="1:41" s="1" customFormat="1" ht="48" customHeight="1" x14ac:dyDescent="0.3">
      <c r="A505" s="472"/>
      <c r="B505" s="54">
        <v>71958000</v>
      </c>
      <c r="C505" s="8" t="s">
        <v>32</v>
      </c>
      <c r="D505" s="448"/>
      <c r="E505" s="8"/>
      <c r="F505" s="101"/>
      <c r="G505" s="49"/>
      <c r="H505" s="143"/>
      <c r="I505" s="101"/>
      <c r="J505" s="5" t="s">
        <v>185</v>
      </c>
      <c r="K505" s="2">
        <v>20</v>
      </c>
      <c r="L505" s="189">
        <v>120192</v>
      </c>
      <c r="M505" s="144"/>
      <c r="N505" s="166"/>
      <c r="O505" s="189">
        <v>114457</v>
      </c>
      <c r="P505" s="189">
        <v>5735</v>
      </c>
      <c r="Q505" s="186">
        <f t="shared" si="48"/>
        <v>120192</v>
      </c>
      <c r="R505" s="11"/>
      <c r="S505" s="11"/>
      <c r="T505" s="11"/>
      <c r="U505" s="65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26"/>
      <c r="AM505" s="11"/>
      <c r="AN505" s="11"/>
      <c r="AO505" s="11"/>
    </row>
    <row r="506" spans="1:41" s="1" customFormat="1" ht="18" customHeight="1" x14ac:dyDescent="0.3">
      <c r="A506" s="473"/>
      <c r="B506" s="54">
        <v>71958000</v>
      </c>
      <c r="C506" s="8" t="s">
        <v>32</v>
      </c>
      <c r="D506" s="448"/>
      <c r="E506" s="8"/>
      <c r="F506" s="101"/>
      <c r="G506" s="49"/>
      <c r="H506" s="143"/>
      <c r="I506" s="101"/>
      <c r="J506" s="448" t="s">
        <v>189</v>
      </c>
      <c r="K506" s="2">
        <v>21</v>
      </c>
      <c r="L506" s="189">
        <v>8770</v>
      </c>
      <c r="M506" s="189">
        <v>8770</v>
      </c>
      <c r="N506" s="189"/>
      <c r="O506" s="191"/>
      <c r="P506" s="191"/>
      <c r="Q506" s="186">
        <f t="shared" si="48"/>
        <v>8770</v>
      </c>
      <c r="R506" s="11"/>
      <c r="S506" s="11"/>
      <c r="T506" s="11"/>
      <c r="U506" s="65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26"/>
      <c r="AM506" s="11"/>
      <c r="AN506" s="11"/>
      <c r="AO506" s="11"/>
    </row>
    <row r="507" spans="1:41" s="1" customFormat="1" ht="18" customHeight="1" x14ac:dyDescent="0.3">
      <c r="A507" s="471">
        <v>6</v>
      </c>
      <c r="B507" s="54">
        <v>71958000</v>
      </c>
      <c r="C507" s="8" t="s">
        <v>32</v>
      </c>
      <c r="D507" s="448" t="s">
        <v>32</v>
      </c>
      <c r="E507" s="8" t="s">
        <v>35</v>
      </c>
      <c r="F507" s="101">
        <v>46</v>
      </c>
      <c r="G507" s="49" t="s">
        <v>68</v>
      </c>
      <c r="H507" s="143">
        <v>3256.5</v>
      </c>
      <c r="I507" s="101">
        <v>170</v>
      </c>
      <c r="J507" s="448" t="s">
        <v>184</v>
      </c>
      <c r="K507" s="454" t="s">
        <v>5</v>
      </c>
      <c r="L507" s="189">
        <f>L508+L509+L510+L511+L512+L513+L514+L515</f>
        <v>14805327</v>
      </c>
      <c r="M507" s="189">
        <f>M508+M509+M510+M511+M512+M513+M514+M515</f>
        <v>14289836</v>
      </c>
      <c r="N507" s="189">
        <f>N508+N509+N510+N511+N512+N513+N514+N515</f>
        <v>0</v>
      </c>
      <c r="O507" s="189">
        <f>O508+O509+O510+O511+O512+O513+O514+O515</f>
        <v>490943</v>
      </c>
      <c r="P507" s="189">
        <f>P508+P509+P510+P511+P512+P513+P514+P515</f>
        <v>24548</v>
      </c>
      <c r="Q507" s="186">
        <f t="shared" si="48"/>
        <v>14805327</v>
      </c>
      <c r="R507" s="11"/>
      <c r="S507" s="11"/>
      <c r="T507" s="11"/>
      <c r="U507" s="65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26"/>
      <c r="AM507" s="11"/>
      <c r="AN507" s="11"/>
      <c r="AO507" s="11"/>
    </row>
    <row r="508" spans="1:41" s="1" customFormat="1" ht="18" customHeight="1" x14ac:dyDescent="0.3">
      <c r="A508" s="472"/>
      <c r="B508" s="54">
        <v>71958000</v>
      </c>
      <c r="C508" s="8" t="s">
        <v>32</v>
      </c>
      <c r="D508" s="8"/>
      <c r="E508" s="8"/>
      <c r="F508" s="101"/>
      <c r="G508" s="49"/>
      <c r="H508" s="143"/>
      <c r="I508" s="101"/>
      <c r="J508" s="5" t="s">
        <v>191</v>
      </c>
      <c r="K508" s="20" t="s">
        <v>9</v>
      </c>
      <c r="L508" s="189">
        <v>6564810</v>
      </c>
      <c r="M508" s="189">
        <v>6564810</v>
      </c>
      <c r="N508" s="166"/>
      <c r="O508" s="191"/>
      <c r="P508" s="166"/>
      <c r="Q508" s="186">
        <f t="shared" si="48"/>
        <v>6564810</v>
      </c>
      <c r="R508" s="11"/>
      <c r="S508" s="11"/>
      <c r="T508" s="11"/>
      <c r="U508" s="65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26"/>
      <c r="AM508" s="11"/>
      <c r="AN508" s="11"/>
      <c r="AO508" s="11"/>
    </row>
    <row r="509" spans="1:41" s="1" customFormat="1" ht="33.75" customHeight="1" x14ac:dyDescent="0.3">
      <c r="A509" s="472"/>
      <c r="B509" s="54">
        <v>71958000</v>
      </c>
      <c r="C509" s="8" t="s">
        <v>32</v>
      </c>
      <c r="D509" s="8"/>
      <c r="E509" s="8"/>
      <c r="F509" s="101"/>
      <c r="G509" s="49"/>
      <c r="H509" s="143"/>
      <c r="I509" s="101"/>
      <c r="J509" s="448" t="s">
        <v>188</v>
      </c>
      <c r="K509" s="454" t="s">
        <v>12</v>
      </c>
      <c r="L509" s="189">
        <v>1838284</v>
      </c>
      <c r="M509" s="189">
        <v>1838284</v>
      </c>
      <c r="N509" s="189"/>
      <c r="O509" s="191"/>
      <c r="P509" s="166"/>
      <c r="Q509" s="186">
        <f t="shared" si="48"/>
        <v>1838284</v>
      </c>
      <c r="R509" s="11"/>
      <c r="S509" s="11"/>
      <c r="T509" s="11"/>
      <c r="U509" s="65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26"/>
      <c r="AM509" s="11"/>
      <c r="AN509" s="11"/>
      <c r="AO509" s="11"/>
    </row>
    <row r="510" spans="1:41" s="1" customFormat="1" ht="31.5" customHeight="1" x14ac:dyDescent="0.3">
      <c r="A510" s="472"/>
      <c r="B510" s="54">
        <v>71958000</v>
      </c>
      <c r="C510" s="8" t="s">
        <v>32</v>
      </c>
      <c r="D510" s="8"/>
      <c r="E510" s="8"/>
      <c r="F510" s="101"/>
      <c r="G510" s="49"/>
      <c r="H510" s="143"/>
      <c r="I510" s="101"/>
      <c r="J510" s="42" t="s">
        <v>198</v>
      </c>
      <c r="K510" s="21" t="s">
        <v>8</v>
      </c>
      <c r="L510" s="189">
        <v>3271121</v>
      </c>
      <c r="M510" s="189">
        <v>3271121</v>
      </c>
      <c r="N510" s="189"/>
      <c r="O510" s="191"/>
      <c r="P510" s="166"/>
      <c r="Q510" s="186">
        <f t="shared" si="48"/>
        <v>3271121</v>
      </c>
      <c r="R510" s="11"/>
      <c r="S510" s="11"/>
      <c r="T510" s="11"/>
      <c r="U510" s="65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26"/>
      <c r="AM510" s="11"/>
      <c r="AN510" s="11"/>
      <c r="AO510" s="11"/>
    </row>
    <row r="511" spans="1:41" s="242" customFormat="1" ht="30.75" customHeight="1" x14ac:dyDescent="0.3">
      <c r="A511" s="472"/>
      <c r="B511" s="54">
        <v>71958000</v>
      </c>
      <c r="C511" s="8" t="s">
        <v>32</v>
      </c>
      <c r="D511" s="8"/>
      <c r="E511" s="8"/>
      <c r="F511" s="101"/>
      <c r="G511" s="49"/>
      <c r="H511" s="143"/>
      <c r="I511" s="101"/>
      <c r="J511" s="5" t="s">
        <v>187</v>
      </c>
      <c r="K511" s="20" t="s">
        <v>13</v>
      </c>
      <c r="L511" s="189">
        <v>1301225</v>
      </c>
      <c r="M511" s="189">
        <v>1301225</v>
      </c>
      <c r="N511" s="189"/>
      <c r="O511" s="191"/>
      <c r="P511" s="166"/>
      <c r="Q511" s="186">
        <f t="shared" si="48"/>
        <v>1301225</v>
      </c>
      <c r="R511" s="241"/>
      <c r="S511" s="241"/>
      <c r="T511" s="241"/>
      <c r="U511" s="243"/>
      <c r="V511" s="241"/>
      <c r="W511" s="241"/>
      <c r="X511" s="241"/>
      <c r="Y511" s="241"/>
      <c r="Z511" s="241"/>
      <c r="AA511" s="241"/>
      <c r="AB511" s="241"/>
      <c r="AC511" s="241"/>
      <c r="AD511" s="241"/>
      <c r="AE511" s="241"/>
      <c r="AF511" s="241"/>
      <c r="AG511" s="241"/>
      <c r="AH511" s="241"/>
      <c r="AI511" s="241"/>
      <c r="AJ511" s="241"/>
      <c r="AK511" s="241"/>
      <c r="AL511" s="229"/>
      <c r="AM511" s="241"/>
      <c r="AN511" s="241"/>
      <c r="AO511" s="241"/>
    </row>
    <row r="512" spans="1:41" s="10" customFormat="1" ht="31.5" customHeight="1" x14ac:dyDescent="0.3">
      <c r="A512" s="472"/>
      <c r="B512" s="54">
        <v>71958000</v>
      </c>
      <c r="C512" s="8" t="s">
        <v>32</v>
      </c>
      <c r="D512" s="8"/>
      <c r="E512" s="8"/>
      <c r="F512" s="101"/>
      <c r="G512" s="49"/>
      <c r="H512" s="143"/>
      <c r="I512" s="101"/>
      <c r="J512" s="5" t="s">
        <v>192</v>
      </c>
      <c r="K512" s="21" t="s">
        <v>4</v>
      </c>
      <c r="L512" s="189">
        <v>336372</v>
      </c>
      <c r="M512" s="189">
        <v>336372</v>
      </c>
      <c r="N512" s="189"/>
      <c r="O512" s="191"/>
      <c r="P512" s="166"/>
      <c r="Q512" s="186">
        <f t="shared" si="48"/>
        <v>336372</v>
      </c>
      <c r="R512" s="28"/>
      <c r="S512" s="28"/>
      <c r="T512" s="28"/>
      <c r="U512" s="43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6"/>
      <c r="AM512" s="28"/>
      <c r="AN512" s="28"/>
      <c r="AO512" s="28"/>
    </row>
    <row r="513" spans="1:41" s="18" customFormat="1" ht="29.25" customHeight="1" x14ac:dyDescent="0.3">
      <c r="A513" s="472"/>
      <c r="B513" s="54">
        <v>71958000</v>
      </c>
      <c r="C513" s="8" t="s">
        <v>32</v>
      </c>
      <c r="D513" s="8"/>
      <c r="E513" s="8"/>
      <c r="F513" s="101"/>
      <c r="G513" s="49"/>
      <c r="H513" s="143"/>
      <c r="I513" s="101"/>
      <c r="J513" s="448" t="s">
        <v>219</v>
      </c>
      <c r="K513" s="2" t="s">
        <v>69</v>
      </c>
      <c r="L513" s="189">
        <v>678628</v>
      </c>
      <c r="M513" s="189">
        <v>678628</v>
      </c>
      <c r="N513" s="189"/>
      <c r="O513" s="191"/>
      <c r="P513" s="166"/>
      <c r="Q513" s="186">
        <f t="shared" si="48"/>
        <v>678628</v>
      </c>
      <c r="R513" s="25"/>
      <c r="S513" s="25"/>
      <c r="T513" s="25"/>
      <c r="U513" s="26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6"/>
      <c r="AM513" s="25"/>
      <c r="AN513" s="25"/>
      <c r="AO513" s="25"/>
    </row>
    <row r="514" spans="1:41" s="205" customFormat="1" ht="48" customHeight="1" x14ac:dyDescent="0.3">
      <c r="A514" s="472"/>
      <c r="B514" s="54">
        <v>71958000</v>
      </c>
      <c r="C514" s="8" t="s">
        <v>32</v>
      </c>
      <c r="D514" s="8"/>
      <c r="E514" s="8"/>
      <c r="F514" s="101"/>
      <c r="G514" s="49"/>
      <c r="H514" s="143"/>
      <c r="I514" s="101"/>
      <c r="J514" s="5" t="s">
        <v>185</v>
      </c>
      <c r="K514" s="2">
        <v>20</v>
      </c>
      <c r="L514" s="189">
        <v>515491</v>
      </c>
      <c r="M514" s="144"/>
      <c r="N514" s="189"/>
      <c r="O514" s="189">
        <v>490943</v>
      </c>
      <c r="P514" s="189">
        <v>24548</v>
      </c>
      <c r="Q514" s="186">
        <f t="shared" si="48"/>
        <v>515491</v>
      </c>
      <c r="R514" s="204"/>
      <c r="S514" s="204"/>
      <c r="T514" s="204"/>
      <c r="U514" s="204"/>
      <c r="V514" s="204"/>
      <c r="W514" s="204"/>
      <c r="X514" s="204"/>
      <c r="Y514" s="204"/>
      <c r="Z514" s="204"/>
      <c r="AA514" s="204"/>
      <c r="AB514" s="204"/>
      <c r="AC514" s="204"/>
      <c r="AD514" s="204"/>
      <c r="AE514" s="204"/>
      <c r="AF514" s="204"/>
      <c r="AG514" s="204"/>
      <c r="AH514" s="204"/>
      <c r="AI514" s="204"/>
      <c r="AJ514" s="204"/>
      <c r="AK514" s="204"/>
      <c r="AL514" s="202"/>
      <c r="AM514" s="204"/>
      <c r="AN514" s="204"/>
      <c r="AO514" s="204"/>
    </row>
    <row r="515" spans="1:41" s="17" customFormat="1" ht="18" customHeight="1" x14ac:dyDescent="0.3">
      <c r="A515" s="473"/>
      <c r="B515" s="54">
        <v>71958000</v>
      </c>
      <c r="C515" s="8" t="s">
        <v>32</v>
      </c>
      <c r="D515" s="8"/>
      <c r="E515" s="8"/>
      <c r="F515" s="101"/>
      <c r="G515" s="49"/>
      <c r="H515" s="143"/>
      <c r="I515" s="101"/>
      <c r="J515" s="448" t="s">
        <v>189</v>
      </c>
      <c r="K515" s="2">
        <v>21</v>
      </c>
      <c r="L515" s="189">
        <v>299396</v>
      </c>
      <c r="M515" s="189">
        <v>299396</v>
      </c>
      <c r="N515" s="166"/>
      <c r="O515" s="191"/>
      <c r="P515" s="166"/>
      <c r="Q515" s="186">
        <f t="shared" si="48"/>
        <v>299396</v>
      </c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26"/>
      <c r="AM515" s="30"/>
      <c r="AN515" s="30"/>
      <c r="AO515" s="30"/>
    </row>
    <row r="516" spans="1:41" s="308" customFormat="1" ht="18" customHeight="1" x14ac:dyDescent="0.3">
      <c r="A516" s="471">
        <v>7</v>
      </c>
      <c r="B516" s="337">
        <v>71958000</v>
      </c>
      <c r="C516" s="8" t="s">
        <v>32</v>
      </c>
      <c r="D516" s="8" t="s">
        <v>32</v>
      </c>
      <c r="E516" s="8" t="s">
        <v>35</v>
      </c>
      <c r="F516" s="101">
        <v>101</v>
      </c>
      <c r="G516" s="279" t="s">
        <v>68</v>
      </c>
      <c r="H516" s="143">
        <v>439.7</v>
      </c>
      <c r="I516" s="101">
        <v>9</v>
      </c>
      <c r="J516" s="448" t="s">
        <v>184</v>
      </c>
      <c r="K516" s="2" t="s">
        <v>5</v>
      </c>
      <c r="L516" s="191">
        <f>L517+L518+L519</f>
        <v>1473499</v>
      </c>
      <c r="M516" s="191">
        <f>M517+M518+M519</f>
        <v>1433190</v>
      </c>
      <c r="N516" s="191">
        <f>N517+N518+N519</f>
        <v>0</v>
      </c>
      <c r="O516" s="191">
        <f>O517+O518+O519</f>
        <v>38389</v>
      </c>
      <c r="P516" s="191">
        <f>P517+P518+P519</f>
        <v>1920</v>
      </c>
      <c r="Q516" s="214">
        <f t="shared" si="48"/>
        <v>1473499</v>
      </c>
      <c r="R516" s="307"/>
      <c r="S516" s="307"/>
      <c r="T516" s="307"/>
      <c r="U516" s="307"/>
      <c r="W516" s="307"/>
      <c r="X516" s="307"/>
      <c r="Y516" s="307"/>
      <c r="Z516" s="307"/>
      <c r="AA516" s="307"/>
      <c r="AB516" s="307"/>
      <c r="AC516" s="307"/>
      <c r="AD516" s="307"/>
      <c r="AE516" s="307"/>
      <c r="AF516" s="307"/>
      <c r="AG516" s="307"/>
      <c r="AH516" s="307"/>
      <c r="AI516" s="307"/>
      <c r="AJ516" s="307"/>
      <c r="AK516" s="307"/>
      <c r="AL516" s="309"/>
      <c r="AM516" s="307"/>
      <c r="AN516" s="307"/>
      <c r="AO516" s="307"/>
    </row>
    <row r="517" spans="1:41" s="308" customFormat="1" ht="18" customHeight="1" x14ac:dyDescent="0.3">
      <c r="A517" s="472"/>
      <c r="B517" s="337">
        <v>71958000</v>
      </c>
      <c r="C517" s="8" t="s">
        <v>32</v>
      </c>
      <c r="D517" s="8"/>
      <c r="E517" s="8"/>
      <c r="F517" s="101"/>
      <c r="G517" s="279"/>
      <c r="H517" s="143"/>
      <c r="I517" s="101"/>
      <c r="J517" s="448" t="s">
        <v>191</v>
      </c>
      <c r="K517" s="338" t="s">
        <v>9</v>
      </c>
      <c r="L517" s="191">
        <v>1403162</v>
      </c>
      <c r="M517" s="191">
        <f>L517</f>
        <v>1403162</v>
      </c>
      <c r="N517" s="191"/>
      <c r="O517" s="191"/>
      <c r="P517" s="191"/>
      <c r="Q517" s="214">
        <f t="shared" si="48"/>
        <v>1403162</v>
      </c>
      <c r="R517" s="307"/>
      <c r="S517" s="307"/>
      <c r="T517" s="307"/>
      <c r="U517" s="307"/>
      <c r="W517" s="307"/>
      <c r="X517" s="307"/>
      <c r="Y517" s="307"/>
      <c r="Z517" s="307"/>
      <c r="AA517" s="307"/>
      <c r="AB517" s="307"/>
      <c r="AC517" s="307"/>
      <c r="AD517" s="307"/>
      <c r="AE517" s="307"/>
      <c r="AF517" s="307"/>
      <c r="AG517" s="307"/>
      <c r="AH517" s="307"/>
      <c r="AI517" s="307"/>
      <c r="AJ517" s="307"/>
      <c r="AK517" s="307"/>
      <c r="AL517" s="309"/>
      <c r="AM517" s="307"/>
      <c r="AN517" s="307"/>
      <c r="AO517" s="307"/>
    </row>
    <row r="518" spans="1:41" s="308" customFormat="1" ht="48" customHeight="1" x14ac:dyDescent="0.3">
      <c r="A518" s="472"/>
      <c r="B518" s="337">
        <v>71958000</v>
      </c>
      <c r="C518" s="8" t="s">
        <v>32</v>
      </c>
      <c r="D518" s="8"/>
      <c r="E518" s="8"/>
      <c r="F518" s="101"/>
      <c r="G518" s="279"/>
      <c r="H518" s="143"/>
      <c r="I518" s="101"/>
      <c r="J518" s="448" t="s">
        <v>185</v>
      </c>
      <c r="K518" s="338">
        <v>20</v>
      </c>
      <c r="L518" s="191">
        <v>40309</v>
      </c>
      <c r="M518" s="144"/>
      <c r="N518" s="191"/>
      <c r="O518" s="191">
        <v>38389</v>
      </c>
      <c r="P518" s="191">
        <v>1920</v>
      </c>
      <c r="Q518" s="214">
        <f t="shared" si="48"/>
        <v>40309</v>
      </c>
      <c r="R518" s="307"/>
      <c r="S518" s="307"/>
      <c r="T518" s="307"/>
      <c r="U518" s="307"/>
      <c r="W518" s="307"/>
      <c r="X518" s="307"/>
      <c r="Y518" s="307"/>
      <c r="Z518" s="307"/>
      <c r="AA518" s="307"/>
      <c r="AB518" s="307"/>
      <c r="AC518" s="307"/>
      <c r="AD518" s="307"/>
      <c r="AE518" s="307"/>
      <c r="AF518" s="307"/>
      <c r="AG518" s="307"/>
      <c r="AH518" s="307"/>
      <c r="AI518" s="307"/>
      <c r="AJ518" s="307"/>
      <c r="AK518" s="307"/>
      <c r="AL518" s="309"/>
      <c r="AM518" s="307"/>
      <c r="AN518" s="307"/>
      <c r="AO518" s="307"/>
    </row>
    <row r="519" spans="1:41" s="311" customFormat="1" ht="18" customHeight="1" x14ac:dyDescent="0.3">
      <c r="A519" s="473"/>
      <c r="B519" s="337">
        <v>71958000</v>
      </c>
      <c r="C519" s="8" t="s">
        <v>32</v>
      </c>
      <c r="D519" s="8"/>
      <c r="E519" s="8"/>
      <c r="F519" s="101"/>
      <c r="G519" s="279"/>
      <c r="H519" s="143"/>
      <c r="I519" s="101"/>
      <c r="J519" s="448" t="s">
        <v>189</v>
      </c>
      <c r="K519" s="2">
        <v>21</v>
      </c>
      <c r="L519" s="191">
        <v>30028</v>
      </c>
      <c r="M519" s="191">
        <f>L519</f>
        <v>30028</v>
      </c>
      <c r="N519" s="191"/>
      <c r="O519" s="191"/>
      <c r="P519" s="191"/>
      <c r="Q519" s="214">
        <f t="shared" si="48"/>
        <v>30028</v>
      </c>
      <c r="R519" s="310"/>
      <c r="S519" s="310"/>
      <c r="T519" s="310"/>
      <c r="U519" s="308"/>
      <c r="V519" s="310"/>
      <c r="W519" s="310"/>
      <c r="X519" s="310"/>
      <c r="Y519" s="310"/>
      <c r="Z519" s="310"/>
      <c r="AA519" s="310"/>
      <c r="AB519" s="310"/>
      <c r="AC519" s="310"/>
      <c r="AD519" s="310"/>
      <c r="AE519" s="310"/>
      <c r="AF519" s="310"/>
      <c r="AG519" s="310"/>
      <c r="AH519" s="310"/>
      <c r="AI519" s="310"/>
      <c r="AJ519" s="310"/>
      <c r="AK519" s="310"/>
      <c r="AL519" s="309"/>
      <c r="AM519" s="310"/>
      <c r="AN519" s="310"/>
      <c r="AO519" s="310"/>
    </row>
    <row r="520" spans="1:41" s="296" customFormat="1" ht="18" customHeight="1" x14ac:dyDescent="0.3">
      <c r="A520" s="471">
        <v>8</v>
      </c>
      <c r="B520" s="54">
        <v>71958000</v>
      </c>
      <c r="C520" s="8" t="s">
        <v>32</v>
      </c>
      <c r="D520" s="8" t="s">
        <v>32</v>
      </c>
      <c r="E520" s="8" t="s">
        <v>1</v>
      </c>
      <c r="F520" s="101">
        <v>107</v>
      </c>
      <c r="G520" s="49" t="s">
        <v>68</v>
      </c>
      <c r="H520" s="143">
        <v>8232.4</v>
      </c>
      <c r="I520" s="101">
        <v>286</v>
      </c>
      <c r="J520" s="448" t="s">
        <v>184</v>
      </c>
      <c r="K520" s="454" t="s">
        <v>5</v>
      </c>
      <c r="L520" s="189">
        <f>L521+L522+L523+L524+L525</f>
        <v>9930590</v>
      </c>
      <c r="M520" s="189">
        <f>M521+M522+M523+M524+M525</f>
        <v>9570475</v>
      </c>
      <c r="N520" s="189">
        <f>N521+N522+N523+N524+N525</f>
        <v>0</v>
      </c>
      <c r="O520" s="189">
        <f>O521+O522+O523+O524+O525</f>
        <v>342966</v>
      </c>
      <c r="P520" s="189">
        <f>P521+P522+P523+P524+P525</f>
        <v>17149</v>
      </c>
      <c r="Q520" s="186">
        <f t="shared" si="48"/>
        <v>9930590</v>
      </c>
      <c r="R520" s="294"/>
      <c r="S520" s="294"/>
      <c r="T520" s="294"/>
      <c r="U520" s="294"/>
      <c r="W520" s="294"/>
      <c r="X520" s="294"/>
      <c r="Y520" s="294"/>
      <c r="Z520" s="294"/>
      <c r="AA520" s="294"/>
      <c r="AB520" s="294"/>
      <c r="AC520" s="294"/>
      <c r="AD520" s="294"/>
      <c r="AE520" s="294"/>
      <c r="AF520" s="294"/>
      <c r="AG520" s="294"/>
      <c r="AH520" s="294"/>
      <c r="AI520" s="294"/>
      <c r="AJ520" s="294"/>
      <c r="AK520" s="294"/>
      <c r="AL520" s="292"/>
      <c r="AM520" s="294"/>
      <c r="AN520" s="294"/>
      <c r="AO520" s="294"/>
    </row>
    <row r="521" spans="1:41" s="296" customFormat="1" ht="18" customHeight="1" x14ac:dyDescent="0.3">
      <c r="A521" s="472"/>
      <c r="B521" s="54">
        <v>71958000</v>
      </c>
      <c r="C521" s="8" t="s">
        <v>32</v>
      </c>
      <c r="D521" s="15"/>
      <c r="E521" s="8"/>
      <c r="F521" s="101"/>
      <c r="G521" s="49"/>
      <c r="H521" s="149"/>
      <c r="I521" s="177"/>
      <c r="J521" s="5" t="s">
        <v>191</v>
      </c>
      <c r="K521" s="20" t="s">
        <v>9</v>
      </c>
      <c r="L521" s="189">
        <v>6721360</v>
      </c>
      <c r="M521" s="189">
        <v>6721360</v>
      </c>
      <c r="N521" s="166"/>
      <c r="O521" s="191"/>
      <c r="P521" s="166"/>
      <c r="Q521" s="186">
        <f t="shared" si="48"/>
        <v>6721360</v>
      </c>
      <c r="R521" s="294"/>
      <c r="S521" s="294"/>
      <c r="T521" s="294"/>
      <c r="U521" s="295"/>
      <c r="W521" s="294"/>
      <c r="X521" s="294"/>
      <c r="Y521" s="294"/>
      <c r="Z521" s="294"/>
      <c r="AA521" s="294"/>
      <c r="AB521" s="294"/>
      <c r="AC521" s="294"/>
      <c r="AD521" s="294"/>
      <c r="AE521" s="294"/>
      <c r="AF521" s="294"/>
      <c r="AG521" s="294"/>
      <c r="AH521" s="294"/>
      <c r="AI521" s="294"/>
      <c r="AJ521" s="294"/>
      <c r="AK521" s="294"/>
      <c r="AL521" s="292"/>
      <c r="AM521" s="294"/>
      <c r="AN521" s="294"/>
      <c r="AO521" s="294"/>
    </row>
    <row r="522" spans="1:41" s="296" customFormat="1" ht="31.5" customHeight="1" x14ac:dyDescent="0.3">
      <c r="A522" s="472"/>
      <c r="B522" s="54">
        <v>71958000</v>
      </c>
      <c r="C522" s="8" t="s">
        <v>32</v>
      </c>
      <c r="D522" s="15"/>
      <c r="E522" s="8"/>
      <c r="F522" s="101"/>
      <c r="G522" s="49"/>
      <c r="H522" s="149"/>
      <c r="I522" s="177"/>
      <c r="J522" s="5" t="s">
        <v>192</v>
      </c>
      <c r="K522" s="21" t="s">
        <v>4</v>
      </c>
      <c r="L522" s="189">
        <v>2226637</v>
      </c>
      <c r="M522" s="189">
        <f>L522</f>
        <v>2226637</v>
      </c>
      <c r="N522" s="189"/>
      <c r="O522" s="191"/>
      <c r="P522" s="191"/>
      <c r="Q522" s="186">
        <f t="shared" si="48"/>
        <v>2226637</v>
      </c>
      <c r="R522" s="294"/>
      <c r="S522" s="294"/>
      <c r="T522" s="294"/>
      <c r="U522" s="295"/>
      <c r="W522" s="294"/>
      <c r="X522" s="294"/>
      <c r="Y522" s="294"/>
      <c r="Z522" s="294"/>
      <c r="AA522" s="294"/>
      <c r="AB522" s="294"/>
      <c r="AC522" s="294"/>
      <c r="AD522" s="294"/>
      <c r="AE522" s="294"/>
      <c r="AF522" s="294"/>
      <c r="AG522" s="294"/>
      <c r="AH522" s="294"/>
      <c r="AI522" s="294"/>
      <c r="AJ522" s="294"/>
      <c r="AK522" s="294"/>
      <c r="AL522" s="292"/>
      <c r="AM522" s="294"/>
      <c r="AN522" s="294"/>
      <c r="AO522" s="294"/>
    </row>
    <row r="523" spans="1:41" s="296" customFormat="1" ht="32.25" customHeight="1" x14ac:dyDescent="0.3">
      <c r="A523" s="472"/>
      <c r="B523" s="54">
        <v>71958000</v>
      </c>
      <c r="C523" s="8" t="s">
        <v>32</v>
      </c>
      <c r="D523" s="15"/>
      <c r="E523" s="8"/>
      <c r="F523" s="101"/>
      <c r="G523" s="49"/>
      <c r="H523" s="149"/>
      <c r="I523" s="177"/>
      <c r="J523" s="448" t="s">
        <v>219</v>
      </c>
      <c r="K523" s="2" t="s">
        <v>69</v>
      </c>
      <c r="L523" s="189">
        <v>414415</v>
      </c>
      <c r="M523" s="189">
        <f>L523</f>
        <v>414415</v>
      </c>
      <c r="N523" s="189"/>
      <c r="O523" s="191"/>
      <c r="P523" s="191"/>
      <c r="Q523" s="186">
        <f t="shared" si="48"/>
        <v>414415</v>
      </c>
      <c r="R523" s="294"/>
      <c r="S523" s="294"/>
      <c r="T523" s="294"/>
      <c r="U523" s="295"/>
      <c r="W523" s="294"/>
      <c r="X523" s="294"/>
      <c r="Y523" s="294"/>
      <c r="Z523" s="294"/>
      <c r="AA523" s="294"/>
      <c r="AB523" s="294"/>
      <c r="AC523" s="294"/>
      <c r="AD523" s="294"/>
      <c r="AE523" s="294"/>
      <c r="AF523" s="294"/>
      <c r="AG523" s="294"/>
      <c r="AH523" s="294"/>
      <c r="AI523" s="294"/>
      <c r="AJ523" s="294"/>
      <c r="AK523" s="294"/>
      <c r="AL523" s="292"/>
      <c r="AM523" s="294"/>
      <c r="AN523" s="294"/>
      <c r="AO523" s="294"/>
    </row>
    <row r="524" spans="1:41" s="296" customFormat="1" ht="48" customHeight="1" x14ac:dyDescent="0.3">
      <c r="A524" s="472"/>
      <c r="B524" s="54">
        <v>71958000</v>
      </c>
      <c r="C524" s="8" t="s">
        <v>32</v>
      </c>
      <c r="D524" s="15"/>
      <c r="E524" s="8"/>
      <c r="F524" s="101"/>
      <c r="G524" s="49"/>
      <c r="H524" s="149"/>
      <c r="I524" s="177"/>
      <c r="J524" s="5" t="s">
        <v>185</v>
      </c>
      <c r="K524" s="2">
        <v>20</v>
      </c>
      <c r="L524" s="189">
        <v>360115</v>
      </c>
      <c r="M524" s="144"/>
      <c r="N524" s="189"/>
      <c r="O524" s="189">
        <v>342966</v>
      </c>
      <c r="P524" s="189">
        <v>17149</v>
      </c>
      <c r="Q524" s="186">
        <f t="shared" si="48"/>
        <v>360115</v>
      </c>
      <c r="R524" s="294"/>
      <c r="S524" s="294"/>
      <c r="T524" s="294"/>
      <c r="U524" s="295"/>
      <c r="W524" s="294"/>
      <c r="X524" s="294"/>
      <c r="Y524" s="294"/>
      <c r="Z524" s="294"/>
      <c r="AA524" s="294"/>
      <c r="AB524" s="294"/>
      <c r="AC524" s="294"/>
      <c r="AD524" s="294"/>
      <c r="AE524" s="294"/>
      <c r="AF524" s="294"/>
      <c r="AG524" s="294"/>
      <c r="AH524" s="294"/>
      <c r="AI524" s="294"/>
      <c r="AJ524" s="294"/>
      <c r="AK524" s="294"/>
      <c r="AL524" s="292"/>
      <c r="AM524" s="294"/>
      <c r="AN524" s="294"/>
      <c r="AO524" s="294"/>
    </row>
    <row r="525" spans="1:41" s="296" customFormat="1" ht="18" customHeight="1" x14ac:dyDescent="0.3">
      <c r="A525" s="473"/>
      <c r="B525" s="54">
        <v>71958000</v>
      </c>
      <c r="C525" s="8" t="s">
        <v>32</v>
      </c>
      <c r="D525" s="15"/>
      <c r="E525" s="8"/>
      <c r="F525" s="101"/>
      <c r="G525" s="49"/>
      <c r="H525" s="149"/>
      <c r="I525" s="177"/>
      <c r="J525" s="448" t="s">
        <v>189</v>
      </c>
      <c r="K525" s="454">
        <v>21</v>
      </c>
      <c r="L525" s="189">
        <v>208063</v>
      </c>
      <c r="M525" s="189">
        <f>L525</f>
        <v>208063</v>
      </c>
      <c r="N525" s="189"/>
      <c r="O525" s="191"/>
      <c r="P525" s="191"/>
      <c r="Q525" s="186">
        <f t="shared" si="48"/>
        <v>208063</v>
      </c>
      <c r="R525" s="294"/>
      <c r="S525" s="294"/>
      <c r="T525" s="294"/>
      <c r="U525" s="295"/>
      <c r="W525" s="294"/>
      <c r="X525" s="294"/>
      <c r="Y525" s="294"/>
      <c r="Z525" s="294"/>
      <c r="AA525" s="294"/>
      <c r="AB525" s="294"/>
      <c r="AC525" s="294"/>
      <c r="AD525" s="294"/>
      <c r="AE525" s="294"/>
      <c r="AF525" s="294"/>
      <c r="AG525" s="294"/>
      <c r="AH525" s="294"/>
      <c r="AI525" s="294"/>
      <c r="AJ525" s="294"/>
      <c r="AK525" s="294"/>
      <c r="AL525" s="292"/>
      <c r="AM525" s="294"/>
      <c r="AN525" s="294"/>
      <c r="AO525" s="294"/>
    </row>
    <row r="526" spans="1:41" s="14" customFormat="1" ht="18" customHeight="1" x14ac:dyDescent="0.3">
      <c r="A526" s="471">
        <v>9</v>
      </c>
      <c r="B526" s="54">
        <v>71958000</v>
      </c>
      <c r="C526" s="8" t="s">
        <v>32</v>
      </c>
      <c r="D526" s="15" t="s">
        <v>32</v>
      </c>
      <c r="E526" s="8" t="s">
        <v>70</v>
      </c>
      <c r="F526" s="101" t="s">
        <v>138</v>
      </c>
      <c r="G526" s="49" t="s">
        <v>68</v>
      </c>
      <c r="H526" s="149">
        <v>6065.4</v>
      </c>
      <c r="I526" s="177">
        <v>345</v>
      </c>
      <c r="J526" s="448" t="s">
        <v>184</v>
      </c>
      <c r="K526" s="454" t="s">
        <v>5</v>
      </c>
      <c r="L526" s="189">
        <f>L527+L528+L529+L530</f>
        <v>16799854</v>
      </c>
      <c r="M526" s="189">
        <f>M527+M528+M529+M530</f>
        <v>16622857</v>
      </c>
      <c r="N526" s="189">
        <f>N527+N528+N529+N530</f>
        <v>0</v>
      </c>
      <c r="O526" s="189">
        <f>O527+O528+O529+O530</f>
        <v>168552</v>
      </c>
      <c r="P526" s="189">
        <f>P527+P528+P529+P530</f>
        <v>8445</v>
      </c>
      <c r="Q526" s="186">
        <f t="shared" si="48"/>
        <v>16799854</v>
      </c>
      <c r="R526" s="31"/>
      <c r="S526" s="31"/>
      <c r="T526" s="31"/>
      <c r="U526" s="32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26"/>
      <c r="AM526" s="31"/>
      <c r="AN526" s="31"/>
      <c r="AO526" s="31"/>
    </row>
    <row r="527" spans="1:41" s="14" customFormat="1" ht="18" customHeight="1" x14ac:dyDescent="0.3">
      <c r="A527" s="472"/>
      <c r="B527" s="54">
        <v>71958000</v>
      </c>
      <c r="C527" s="8" t="s">
        <v>32</v>
      </c>
      <c r="D527" s="15"/>
      <c r="E527" s="8"/>
      <c r="F527" s="101"/>
      <c r="G527" s="49"/>
      <c r="H527" s="149"/>
      <c r="I527" s="177"/>
      <c r="J527" s="5" t="s">
        <v>191</v>
      </c>
      <c r="K527" s="20" t="s">
        <v>9</v>
      </c>
      <c r="L527" s="189">
        <v>15866393</v>
      </c>
      <c r="M527" s="189">
        <f>L527</f>
        <v>15866393</v>
      </c>
      <c r="N527" s="189"/>
      <c r="O527" s="191"/>
      <c r="P527" s="191"/>
      <c r="Q527" s="186">
        <f t="shared" si="48"/>
        <v>15866393</v>
      </c>
      <c r="R527" s="31"/>
      <c r="S527" s="31"/>
      <c r="T527" s="31"/>
      <c r="U527" s="32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26"/>
      <c r="AM527" s="31"/>
      <c r="AN527" s="31"/>
      <c r="AO527" s="31"/>
    </row>
    <row r="528" spans="1:41" s="14" customFormat="1" ht="32.25" customHeight="1" x14ac:dyDescent="0.3">
      <c r="A528" s="472"/>
      <c r="B528" s="54">
        <v>71958000</v>
      </c>
      <c r="C528" s="8" t="s">
        <v>32</v>
      </c>
      <c r="D528" s="15"/>
      <c r="E528" s="8"/>
      <c r="F528" s="101"/>
      <c r="G528" s="49"/>
      <c r="H528" s="149"/>
      <c r="I528" s="177"/>
      <c r="J528" s="448" t="s">
        <v>219</v>
      </c>
      <c r="K528" s="2" t="s">
        <v>69</v>
      </c>
      <c r="L528" s="189">
        <v>408187</v>
      </c>
      <c r="M528" s="189">
        <v>408187</v>
      </c>
      <c r="N528" s="164"/>
      <c r="O528" s="151"/>
      <c r="P528" s="151"/>
      <c r="Q528" s="186">
        <f t="shared" si="48"/>
        <v>408187</v>
      </c>
      <c r="R528" s="31"/>
      <c r="S528" s="31"/>
      <c r="T528" s="31"/>
      <c r="U528" s="32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26"/>
      <c r="AM528" s="31"/>
      <c r="AN528" s="31"/>
      <c r="AO528" s="31"/>
    </row>
    <row r="529" spans="1:41" s="14" customFormat="1" ht="48" customHeight="1" x14ac:dyDescent="0.3">
      <c r="A529" s="472"/>
      <c r="B529" s="54">
        <v>71958000</v>
      </c>
      <c r="C529" s="8" t="s">
        <v>32</v>
      </c>
      <c r="D529" s="15"/>
      <c r="E529" s="8"/>
      <c r="F529" s="101"/>
      <c r="G529" s="49"/>
      <c r="H529" s="149"/>
      <c r="I529" s="177"/>
      <c r="J529" s="5" t="s">
        <v>185</v>
      </c>
      <c r="K529" s="2">
        <v>20</v>
      </c>
      <c r="L529" s="189">
        <v>176997</v>
      </c>
      <c r="M529" s="144"/>
      <c r="N529" s="164"/>
      <c r="O529" s="189">
        <v>168552</v>
      </c>
      <c r="P529" s="189">
        <v>8445</v>
      </c>
      <c r="Q529" s="186">
        <f t="shared" si="48"/>
        <v>176997</v>
      </c>
      <c r="R529" s="31"/>
      <c r="S529" s="31"/>
      <c r="T529" s="31"/>
      <c r="U529" s="32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26"/>
      <c r="AM529" s="31"/>
      <c r="AN529" s="31"/>
      <c r="AO529" s="31"/>
    </row>
    <row r="530" spans="1:41" s="14" customFormat="1" ht="18" customHeight="1" x14ac:dyDescent="0.3">
      <c r="A530" s="473"/>
      <c r="B530" s="54">
        <v>71958000</v>
      </c>
      <c r="C530" s="8" t="s">
        <v>32</v>
      </c>
      <c r="D530" s="15"/>
      <c r="E530" s="8"/>
      <c r="F530" s="101"/>
      <c r="G530" s="49"/>
      <c r="H530" s="149"/>
      <c r="I530" s="177"/>
      <c r="J530" s="448" t="s">
        <v>189</v>
      </c>
      <c r="K530" s="454">
        <v>21</v>
      </c>
      <c r="L530" s="189">
        <v>348277</v>
      </c>
      <c r="M530" s="189">
        <f>L530</f>
        <v>348277</v>
      </c>
      <c r="N530" s="164"/>
      <c r="O530" s="151"/>
      <c r="P530" s="151"/>
      <c r="Q530" s="186">
        <f t="shared" si="48"/>
        <v>348277</v>
      </c>
      <c r="R530" s="31"/>
      <c r="S530" s="31"/>
      <c r="T530" s="31"/>
      <c r="U530" s="32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26"/>
      <c r="AM530" s="31"/>
      <c r="AN530" s="31"/>
      <c r="AO530" s="31"/>
    </row>
    <row r="531" spans="1:41" s="296" customFormat="1" ht="18" customHeight="1" x14ac:dyDescent="0.3">
      <c r="A531" s="471">
        <v>10</v>
      </c>
      <c r="B531" s="54">
        <v>71958000</v>
      </c>
      <c r="C531" s="8" t="s">
        <v>32</v>
      </c>
      <c r="D531" s="15" t="s">
        <v>32</v>
      </c>
      <c r="E531" s="8" t="s">
        <v>70</v>
      </c>
      <c r="F531" s="101">
        <v>3</v>
      </c>
      <c r="G531" s="49" t="s">
        <v>68</v>
      </c>
      <c r="H531" s="149">
        <v>8665.7999999999993</v>
      </c>
      <c r="I531" s="177">
        <v>451</v>
      </c>
      <c r="J531" s="448" t="s">
        <v>184</v>
      </c>
      <c r="K531" s="454" t="s">
        <v>5</v>
      </c>
      <c r="L531" s="189">
        <f>L532+L533+L534+L535+L536+L537+L538+L539+L540+L541</f>
        <v>20937878</v>
      </c>
      <c r="M531" s="189">
        <f>M532+M533+M534+M535+M536+M537+M538+M539+M540+M541</f>
        <v>20253530</v>
      </c>
      <c r="N531" s="189">
        <f>N532+N533+N534+N535+N536+N537+N538+N539+N540+N541</f>
        <v>0</v>
      </c>
      <c r="O531" s="189">
        <f>O532+O533+O534+O535+O536+O537+O538+O539+O540+O541</f>
        <v>651760</v>
      </c>
      <c r="P531" s="189">
        <f>P532+P533+P534+P535+P536+P537+P538+P539+P540+P541</f>
        <v>32588</v>
      </c>
      <c r="Q531" s="186">
        <f t="shared" si="48"/>
        <v>20937878</v>
      </c>
      <c r="R531" s="294"/>
      <c r="S531" s="294"/>
      <c r="T531" s="294"/>
      <c r="U531" s="295"/>
      <c r="W531" s="294"/>
      <c r="X531" s="294"/>
      <c r="Y531" s="294"/>
      <c r="Z531" s="294"/>
      <c r="AA531" s="294"/>
      <c r="AB531" s="294"/>
      <c r="AC531" s="294"/>
      <c r="AD531" s="294"/>
      <c r="AE531" s="294"/>
      <c r="AF531" s="294"/>
      <c r="AG531" s="294"/>
      <c r="AH531" s="294"/>
      <c r="AI531" s="294"/>
      <c r="AJ531" s="294"/>
      <c r="AK531" s="294"/>
      <c r="AL531" s="292"/>
      <c r="AM531" s="294"/>
      <c r="AN531" s="294"/>
      <c r="AO531" s="294"/>
    </row>
    <row r="532" spans="1:41" s="296" customFormat="1" ht="33.75" customHeight="1" x14ac:dyDescent="0.3">
      <c r="A532" s="472"/>
      <c r="B532" s="54">
        <v>71958000</v>
      </c>
      <c r="C532" s="8" t="s">
        <v>32</v>
      </c>
      <c r="D532" s="15"/>
      <c r="E532" s="8"/>
      <c r="F532" s="101"/>
      <c r="G532" s="49"/>
      <c r="H532" s="149"/>
      <c r="I532" s="177"/>
      <c r="J532" s="448" t="s">
        <v>188</v>
      </c>
      <c r="K532" s="454" t="s">
        <v>12</v>
      </c>
      <c r="L532" s="189">
        <v>4471241</v>
      </c>
      <c r="M532" s="189">
        <v>4471241</v>
      </c>
      <c r="N532" s="164"/>
      <c r="O532" s="151"/>
      <c r="P532" s="151"/>
      <c r="Q532" s="186">
        <f t="shared" si="48"/>
        <v>4471241</v>
      </c>
      <c r="R532" s="294"/>
      <c r="S532" s="294"/>
      <c r="T532" s="294"/>
      <c r="U532" s="295"/>
      <c r="W532" s="294"/>
      <c r="X532" s="294"/>
      <c r="Y532" s="294"/>
      <c r="Z532" s="294"/>
      <c r="AA532" s="294"/>
      <c r="AB532" s="294"/>
      <c r="AC532" s="294"/>
      <c r="AD532" s="294"/>
      <c r="AE532" s="294"/>
      <c r="AF532" s="294"/>
      <c r="AG532" s="294"/>
      <c r="AH532" s="294"/>
      <c r="AI532" s="294"/>
      <c r="AJ532" s="294"/>
      <c r="AK532" s="294"/>
      <c r="AL532" s="292"/>
      <c r="AM532" s="294"/>
      <c r="AN532" s="294"/>
      <c r="AO532" s="294"/>
    </row>
    <row r="533" spans="1:41" s="296" customFormat="1" ht="31.5" customHeight="1" x14ac:dyDescent="0.3">
      <c r="A533" s="472"/>
      <c r="B533" s="54">
        <v>71958000</v>
      </c>
      <c r="C533" s="8" t="s">
        <v>32</v>
      </c>
      <c r="D533" s="15"/>
      <c r="E533" s="8"/>
      <c r="F533" s="101"/>
      <c r="G533" s="49"/>
      <c r="H533" s="149"/>
      <c r="I533" s="177"/>
      <c r="J533" s="42" t="s">
        <v>198</v>
      </c>
      <c r="K533" s="21" t="s">
        <v>8</v>
      </c>
      <c r="L533" s="189">
        <v>6908180</v>
      </c>
      <c r="M533" s="189">
        <v>6908180</v>
      </c>
      <c r="N533" s="164"/>
      <c r="O533" s="151"/>
      <c r="P533" s="151"/>
      <c r="Q533" s="186">
        <f t="shared" si="48"/>
        <v>6908180</v>
      </c>
      <c r="R533" s="294"/>
      <c r="S533" s="294"/>
      <c r="T533" s="294"/>
      <c r="U533" s="295"/>
      <c r="W533" s="294"/>
      <c r="X533" s="294"/>
      <c r="Y533" s="294"/>
      <c r="Z533" s="294"/>
      <c r="AA533" s="294"/>
      <c r="AB533" s="294"/>
      <c r="AC533" s="294"/>
      <c r="AD533" s="294"/>
      <c r="AE533" s="294"/>
      <c r="AF533" s="294"/>
      <c r="AG533" s="294"/>
      <c r="AH533" s="294"/>
      <c r="AI533" s="294"/>
      <c r="AJ533" s="294"/>
      <c r="AK533" s="294"/>
      <c r="AL533" s="292"/>
      <c r="AM533" s="294"/>
      <c r="AN533" s="294"/>
      <c r="AO533" s="294"/>
    </row>
    <row r="534" spans="1:41" s="296" customFormat="1" ht="65.25" customHeight="1" x14ac:dyDescent="0.3">
      <c r="A534" s="472"/>
      <c r="B534" s="54">
        <v>71958000</v>
      </c>
      <c r="C534" s="8" t="s">
        <v>32</v>
      </c>
      <c r="D534" s="86"/>
      <c r="E534" s="8"/>
      <c r="F534" s="175"/>
      <c r="G534" s="2"/>
      <c r="H534" s="148"/>
      <c r="I534" s="175"/>
      <c r="J534" s="443" t="s">
        <v>295</v>
      </c>
      <c r="K534" s="85" t="s">
        <v>289</v>
      </c>
      <c r="L534" s="189">
        <v>1217850</v>
      </c>
      <c r="M534" s="189">
        <v>1217850</v>
      </c>
      <c r="N534" s="144"/>
      <c r="O534" s="144"/>
      <c r="P534" s="144"/>
      <c r="Q534" s="186">
        <f t="shared" si="48"/>
        <v>1217850</v>
      </c>
      <c r="R534" s="294"/>
      <c r="S534" s="294"/>
      <c r="T534" s="294"/>
      <c r="U534" s="295"/>
      <c r="W534" s="294"/>
      <c r="X534" s="294"/>
      <c r="Y534" s="294"/>
      <c r="Z534" s="294"/>
      <c r="AA534" s="294"/>
      <c r="AB534" s="294"/>
      <c r="AC534" s="294"/>
      <c r="AD534" s="294"/>
      <c r="AE534" s="294"/>
      <c r="AF534" s="294"/>
      <c r="AG534" s="294"/>
      <c r="AH534" s="294"/>
      <c r="AI534" s="294"/>
      <c r="AJ534" s="294"/>
      <c r="AK534" s="294"/>
      <c r="AL534" s="292"/>
      <c r="AM534" s="294"/>
      <c r="AN534" s="294"/>
      <c r="AO534" s="294"/>
    </row>
    <row r="535" spans="1:41" s="296" customFormat="1" ht="30.75" customHeight="1" x14ac:dyDescent="0.3">
      <c r="A535" s="472"/>
      <c r="B535" s="54">
        <v>71958000</v>
      </c>
      <c r="C535" s="8" t="s">
        <v>32</v>
      </c>
      <c r="D535" s="15"/>
      <c r="E535" s="8"/>
      <c r="F535" s="101"/>
      <c r="G535" s="49"/>
      <c r="H535" s="149"/>
      <c r="I535" s="177"/>
      <c r="J535" s="5" t="s">
        <v>187</v>
      </c>
      <c r="K535" s="20" t="s">
        <v>13</v>
      </c>
      <c r="L535" s="189">
        <v>5115200</v>
      </c>
      <c r="M535" s="189">
        <v>5115200</v>
      </c>
      <c r="N535" s="164"/>
      <c r="O535" s="151"/>
      <c r="P535" s="151"/>
      <c r="Q535" s="186">
        <f t="shared" si="48"/>
        <v>5115200</v>
      </c>
      <c r="R535" s="294"/>
      <c r="S535" s="294"/>
      <c r="T535" s="294"/>
      <c r="U535" s="295"/>
      <c r="W535" s="294"/>
      <c r="X535" s="294"/>
      <c r="Y535" s="294"/>
      <c r="Z535" s="294"/>
      <c r="AA535" s="294"/>
      <c r="AB535" s="294"/>
      <c r="AC535" s="294"/>
      <c r="AD535" s="294"/>
      <c r="AE535" s="294"/>
      <c r="AF535" s="294"/>
      <c r="AG535" s="294"/>
      <c r="AH535" s="294"/>
      <c r="AI535" s="294"/>
      <c r="AJ535" s="294"/>
      <c r="AK535" s="294"/>
      <c r="AL535" s="292"/>
      <c r="AM535" s="294"/>
      <c r="AN535" s="294"/>
      <c r="AO535" s="294"/>
    </row>
    <row r="536" spans="1:41" s="296" customFormat="1" ht="34.5" customHeight="1" x14ac:dyDescent="0.3">
      <c r="A536" s="472"/>
      <c r="B536" s="54">
        <v>71958000</v>
      </c>
      <c r="C536" s="8" t="s">
        <v>32</v>
      </c>
      <c r="D536" s="86"/>
      <c r="E536" s="8"/>
      <c r="F536" s="175"/>
      <c r="G536" s="2"/>
      <c r="H536" s="148"/>
      <c r="I536" s="175"/>
      <c r="J536" s="443" t="s">
        <v>294</v>
      </c>
      <c r="K536" s="85" t="s">
        <v>293</v>
      </c>
      <c r="L536" s="189">
        <v>141016</v>
      </c>
      <c r="M536" s="189">
        <v>141016</v>
      </c>
      <c r="N536" s="144"/>
      <c r="O536" s="144"/>
      <c r="P536" s="144"/>
      <c r="Q536" s="186">
        <f t="shared" si="48"/>
        <v>141016</v>
      </c>
      <c r="R536" s="294"/>
      <c r="S536" s="294"/>
      <c r="T536" s="294"/>
      <c r="U536" s="295"/>
      <c r="W536" s="294"/>
      <c r="X536" s="294"/>
      <c r="Y536" s="294"/>
      <c r="Z536" s="294"/>
      <c r="AA536" s="294"/>
      <c r="AB536" s="294"/>
      <c r="AC536" s="294"/>
      <c r="AD536" s="294"/>
      <c r="AE536" s="294"/>
      <c r="AF536" s="294"/>
      <c r="AG536" s="294"/>
      <c r="AH536" s="294"/>
      <c r="AI536" s="294"/>
      <c r="AJ536" s="294"/>
      <c r="AK536" s="294"/>
      <c r="AL536" s="292"/>
      <c r="AM536" s="294"/>
      <c r="AN536" s="294"/>
      <c r="AO536" s="294"/>
    </row>
    <row r="537" spans="1:41" s="296" customFormat="1" ht="34.5" customHeight="1" x14ac:dyDescent="0.3">
      <c r="A537" s="472"/>
      <c r="B537" s="54">
        <v>71958000</v>
      </c>
      <c r="C537" s="8" t="s">
        <v>32</v>
      </c>
      <c r="D537" s="86"/>
      <c r="E537" s="8"/>
      <c r="F537" s="175"/>
      <c r="G537" s="2"/>
      <c r="H537" s="148"/>
      <c r="I537" s="175"/>
      <c r="J537" s="443" t="s">
        <v>296</v>
      </c>
      <c r="K537" s="85" t="s">
        <v>290</v>
      </c>
      <c r="L537" s="189">
        <v>38817</v>
      </c>
      <c r="M537" s="189">
        <v>38817</v>
      </c>
      <c r="N537" s="144"/>
      <c r="O537" s="144"/>
      <c r="P537" s="144"/>
      <c r="Q537" s="186">
        <f t="shared" si="48"/>
        <v>38817</v>
      </c>
      <c r="R537" s="294"/>
      <c r="S537" s="294"/>
      <c r="T537" s="294"/>
      <c r="U537" s="295"/>
      <c r="W537" s="294"/>
      <c r="X537" s="294"/>
      <c r="Y537" s="294"/>
      <c r="Z537" s="294"/>
      <c r="AA537" s="294"/>
      <c r="AB537" s="294"/>
      <c r="AC537" s="294"/>
      <c r="AD537" s="294"/>
      <c r="AE537" s="294"/>
      <c r="AF537" s="294"/>
      <c r="AG537" s="294"/>
      <c r="AH537" s="294"/>
      <c r="AI537" s="294"/>
      <c r="AJ537" s="294"/>
      <c r="AK537" s="294"/>
      <c r="AL537" s="292"/>
      <c r="AM537" s="294"/>
      <c r="AN537" s="294"/>
      <c r="AO537" s="294"/>
    </row>
    <row r="538" spans="1:41" s="296" customFormat="1" ht="31.5" customHeight="1" x14ac:dyDescent="0.3">
      <c r="A538" s="472"/>
      <c r="B538" s="54">
        <v>71958000</v>
      </c>
      <c r="C538" s="8" t="s">
        <v>32</v>
      </c>
      <c r="D538" s="15"/>
      <c r="E538" s="8"/>
      <c r="F538" s="101"/>
      <c r="G538" s="49"/>
      <c r="H538" s="149"/>
      <c r="I538" s="177"/>
      <c r="J538" s="5" t="s">
        <v>192</v>
      </c>
      <c r="K538" s="21" t="s">
        <v>4</v>
      </c>
      <c r="L538" s="189">
        <v>1365987</v>
      </c>
      <c r="M538" s="189">
        <v>1365987</v>
      </c>
      <c r="N538" s="164"/>
      <c r="O538" s="151"/>
      <c r="P538" s="151"/>
      <c r="Q538" s="186">
        <f t="shared" si="48"/>
        <v>1365987</v>
      </c>
      <c r="R538" s="294"/>
      <c r="S538" s="294"/>
      <c r="T538" s="294"/>
      <c r="U538" s="295"/>
      <c r="W538" s="294"/>
      <c r="X538" s="294"/>
      <c r="Y538" s="294"/>
      <c r="Z538" s="294"/>
      <c r="AA538" s="294"/>
      <c r="AB538" s="294"/>
      <c r="AC538" s="294"/>
      <c r="AD538" s="294"/>
      <c r="AE538" s="294"/>
      <c r="AF538" s="294"/>
      <c r="AG538" s="294"/>
      <c r="AH538" s="294"/>
      <c r="AI538" s="294"/>
      <c r="AJ538" s="294"/>
      <c r="AK538" s="294"/>
      <c r="AL538" s="292"/>
      <c r="AM538" s="294"/>
      <c r="AN538" s="294"/>
      <c r="AO538" s="294"/>
    </row>
    <row r="539" spans="1:41" s="296" customFormat="1" ht="32.25" customHeight="1" x14ac:dyDescent="0.3">
      <c r="A539" s="472"/>
      <c r="B539" s="54">
        <v>71958000</v>
      </c>
      <c r="C539" s="8" t="s">
        <v>32</v>
      </c>
      <c r="D539" s="15"/>
      <c r="E539" s="8"/>
      <c r="F539" s="101"/>
      <c r="G539" s="49"/>
      <c r="H539" s="149"/>
      <c r="I539" s="177"/>
      <c r="J539" s="448" t="s">
        <v>219</v>
      </c>
      <c r="K539" s="2" t="s">
        <v>69</v>
      </c>
      <c r="L539" s="189">
        <v>570894</v>
      </c>
      <c r="M539" s="189">
        <f>L539</f>
        <v>570894</v>
      </c>
      <c r="N539" s="164"/>
      <c r="O539" s="151"/>
      <c r="P539" s="151"/>
      <c r="Q539" s="186">
        <f t="shared" si="48"/>
        <v>570894</v>
      </c>
      <c r="R539" s="294"/>
      <c r="S539" s="294"/>
      <c r="T539" s="294"/>
      <c r="U539" s="295"/>
      <c r="W539" s="294"/>
      <c r="X539" s="294"/>
      <c r="Y539" s="294"/>
      <c r="Z539" s="294"/>
      <c r="AA539" s="294"/>
      <c r="AB539" s="294"/>
      <c r="AC539" s="294"/>
      <c r="AD539" s="294"/>
      <c r="AE539" s="294"/>
      <c r="AF539" s="294"/>
      <c r="AG539" s="294"/>
      <c r="AH539" s="294"/>
      <c r="AI539" s="294"/>
      <c r="AJ539" s="294"/>
      <c r="AK539" s="294"/>
      <c r="AL539" s="292"/>
      <c r="AM539" s="294"/>
      <c r="AN539" s="294"/>
      <c r="AO539" s="294"/>
    </row>
    <row r="540" spans="1:41" s="296" customFormat="1" ht="48" customHeight="1" x14ac:dyDescent="0.3">
      <c r="A540" s="472"/>
      <c r="B540" s="54">
        <v>71958000</v>
      </c>
      <c r="C540" s="8" t="s">
        <v>32</v>
      </c>
      <c r="D540" s="15"/>
      <c r="E540" s="8"/>
      <c r="F540" s="101"/>
      <c r="G540" s="49"/>
      <c r="H540" s="149"/>
      <c r="I540" s="177"/>
      <c r="J540" s="5" t="s">
        <v>185</v>
      </c>
      <c r="K540" s="2">
        <v>20</v>
      </c>
      <c r="L540" s="189">
        <v>684348</v>
      </c>
      <c r="M540" s="144"/>
      <c r="N540" s="164"/>
      <c r="O540" s="189">
        <v>651760</v>
      </c>
      <c r="P540" s="189">
        <v>32588</v>
      </c>
      <c r="Q540" s="186">
        <f t="shared" si="48"/>
        <v>684348</v>
      </c>
      <c r="R540" s="294"/>
      <c r="S540" s="294"/>
      <c r="T540" s="294"/>
      <c r="U540" s="295"/>
      <c r="W540" s="294"/>
      <c r="X540" s="294"/>
      <c r="Y540" s="294"/>
      <c r="Z540" s="294"/>
      <c r="AA540" s="294"/>
      <c r="AB540" s="294"/>
      <c r="AC540" s="294"/>
      <c r="AD540" s="294"/>
      <c r="AE540" s="294"/>
      <c r="AF540" s="294"/>
      <c r="AG540" s="294"/>
      <c r="AH540" s="294"/>
      <c r="AI540" s="294"/>
      <c r="AJ540" s="294"/>
      <c r="AK540" s="294"/>
      <c r="AL540" s="292"/>
      <c r="AM540" s="294"/>
      <c r="AN540" s="294"/>
      <c r="AO540" s="294"/>
    </row>
    <row r="541" spans="1:41" s="296" customFormat="1" ht="18" customHeight="1" x14ac:dyDescent="0.3">
      <c r="A541" s="473"/>
      <c r="B541" s="54">
        <v>71958000</v>
      </c>
      <c r="C541" s="8" t="s">
        <v>32</v>
      </c>
      <c r="D541" s="15"/>
      <c r="E541" s="8"/>
      <c r="F541" s="101"/>
      <c r="G541" s="49"/>
      <c r="H541" s="149"/>
      <c r="I541" s="177"/>
      <c r="J541" s="448" t="s">
        <v>189</v>
      </c>
      <c r="K541" s="454">
        <v>21</v>
      </c>
      <c r="L541" s="189">
        <v>424345</v>
      </c>
      <c r="M541" s="189">
        <v>424345</v>
      </c>
      <c r="N541" s="164"/>
      <c r="O541" s="164"/>
      <c r="P541" s="164"/>
      <c r="Q541" s="186">
        <f t="shared" si="48"/>
        <v>424345</v>
      </c>
      <c r="R541" s="294"/>
      <c r="S541" s="294"/>
      <c r="T541" s="294"/>
      <c r="U541" s="295"/>
      <c r="W541" s="294"/>
      <c r="X541" s="294"/>
      <c r="Y541" s="294"/>
      <c r="Z541" s="294"/>
      <c r="AA541" s="294"/>
      <c r="AB541" s="294"/>
      <c r="AC541" s="294"/>
      <c r="AD541" s="294"/>
      <c r="AE541" s="294"/>
      <c r="AF541" s="294"/>
      <c r="AG541" s="294"/>
      <c r="AH541" s="294"/>
      <c r="AI541" s="294"/>
      <c r="AJ541" s="294"/>
      <c r="AK541" s="294"/>
      <c r="AL541" s="292"/>
      <c r="AM541" s="294"/>
      <c r="AN541" s="294"/>
      <c r="AO541" s="294"/>
    </row>
    <row r="542" spans="1:41" s="296" customFormat="1" ht="18" customHeight="1" x14ac:dyDescent="0.3">
      <c r="A542" s="471">
        <v>11</v>
      </c>
      <c r="B542" s="54">
        <v>71958000</v>
      </c>
      <c r="C542" s="8" t="s">
        <v>32</v>
      </c>
      <c r="D542" s="15" t="s">
        <v>32</v>
      </c>
      <c r="E542" s="8" t="s">
        <v>14</v>
      </c>
      <c r="F542" s="101" t="s">
        <v>139</v>
      </c>
      <c r="G542" s="49" t="s">
        <v>68</v>
      </c>
      <c r="H542" s="149">
        <v>1976.6</v>
      </c>
      <c r="I542" s="177">
        <v>99</v>
      </c>
      <c r="J542" s="448" t="s">
        <v>184</v>
      </c>
      <c r="K542" s="454" t="s">
        <v>5</v>
      </c>
      <c r="L542" s="189">
        <f>L543+L544</f>
        <v>4862772</v>
      </c>
      <c r="M542" s="189">
        <f>L542</f>
        <v>4862772</v>
      </c>
      <c r="N542" s="189">
        <f>N543+N544</f>
        <v>0</v>
      </c>
      <c r="O542" s="189">
        <f>O543+O544</f>
        <v>0</v>
      </c>
      <c r="P542" s="189">
        <f>P543+P544</f>
        <v>0</v>
      </c>
      <c r="Q542" s="186">
        <f t="shared" si="48"/>
        <v>4862772</v>
      </c>
      <c r="R542" s="294"/>
      <c r="S542" s="294"/>
      <c r="T542" s="294"/>
      <c r="U542" s="295"/>
      <c r="W542" s="294"/>
      <c r="X542" s="294"/>
      <c r="Y542" s="294"/>
      <c r="Z542" s="294"/>
      <c r="AA542" s="294"/>
      <c r="AB542" s="294"/>
      <c r="AC542" s="294"/>
      <c r="AD542" s="294"/>
      <c r="AE542" s="294"/>
      <c r="AF542" s="294"/>
      <c r="AG542" s="294"/>
      <c r="AH542" s="294"/>
      <c r="AI542" s="294"/>
      <c r="AJ542" s="294"/>
      <c r="AK542" s="294"/>
      <c r="AL542" s="292"/>
      <c r="AM542" s="294"/>
      <c r="AN542" s="294"/>
      <c r="AO542" s="294"/>
    </row>
    <row r="543" spans="1:41" s="296" customFormat="1" ht="18" customHeight="1" x14ac:dyDescent="0.3">
      <c r="A543" s="472"/>
      <c r="B543" s="54">
        <v>71958000</v>
      </c>
      <c r="C543" s="8" t="s">
        <v>32</v>
      </c>
      <c r="D543" s="15"/>
      <c r="E543" s="8"/>
      <c r="F543" s="101"/>
      <c r="G543" s="49"/>
      <c r="H543" s="149"/>
      <c r="I543" s="177"/>
      <c r="J543" s="5" t="s">
        <v>191</v>
      </c>
      <c r="K543" s="20" t="s">
        <v>9</v>
      </c>
      <c r="L543" s="189">
        <v>4760888</v>
      </c>
      <c r="M543" s="189">
        <f t="shared" ref="M543:M544" si="50">L543</f>
        <v>4760888</v>
      </c>
      <c r="N543" s="164"/>
      <c r="O543" s="164"/>
      <c r="P543" s="164"/>
      <c r="Q543" s="186">
        <f t="shared" si="48"/>
        <v>4760888</v>
      </c>
      <c r="R543" s="294"/>
      <c r="S543" s="294"/>
      <c r="T543" s="294"/>
      <c r="U543" s="295"/>
      <c r="W543" s="294"/>
      <c r="X543" s="294"/>
      <c r="Y543" s="294"/>
      <c r="Z543" s="294"/>
      <c r="AA543" s="294"/>
      <c r="AB543" s="294"/>
      <c r="AC543" s="294"/>
      <c r="AD543" s="294"/>
      <c r="AE543" s="294"/>
      <c r="AF543" s="294"/>
      <c r="AG543" s="294"/>
      <c r="AH543" s="294"/>
      <c r="AI543" s="294"/>
      <c r="AJ543" s="294"/>
      <c r="AK543" s="294"/>
      <c r="AL543" s="292"/>
      <c r="AM543" s="294"/>
      <c r="AN543" s="294"/>
      <c r="AO543" s="294"/>
    </row>
    <row r="544" spans="1:41" s="296" customFormat="1" ht="18" customHeight="1" x14ac:dyDescent="0.3">
      <c r="A544" s="473"/>
      <c r="B544" s="54">
        <v>71958000</v>
      </c>
      <c r="C544" s="8" t="s">
        <v>32</v>
      </c>
      <c r="D544" s="15"/>
      <c r="E544" s="8"/>
      <c r="F544" s="101"/>
      <c r="G544" s="49"/>
      <c r="H544" s="149"/>
      <c r="I544" s="177"/>
      <c r="J544" s="448" t="s">
        <v>189</v>
      </c>
      <c r="K544" s="454">
        <v>21</v>
      </c>
      <c r="L544" s="189">
        <v>101884</v>
      </c>
      <c r="M544" s="189">
        <f t="shared" si="50"/>
        <v>101884</v>
      </c>
      <c r="N544" s="164"/>
      <c r="O544" s="164"/>
      <c r="P544" s="164"/>
      <c r="Q544" s="186">
        <f t="shared" si="48"/>
        <v>101884</v>
      </c>
      <c r="R544" s="294"/>
      <c r="S544" s="294"/>
      <c r="T544" s="294"/>
      <c r="U544" s="295"/>
      <c r="W544" s="294"/>
      <c r="X544" s="294"/>
      <c r="Y544" s="294"/>
      <c r="Z544" s="294"/>
      <c r="AA544" s="294"/>
      <c r="AB544" s="294"/>
      <c r="AC544" s="294"/>
      <c r="AD544" s="294"/>
      <c r="AE544" s="294"/>
      <c r="AF544" s="294"/>
      <c r="AG544" s="294"/>
      <c r="AH544" s="294"/>
      <c r="AI544" s="294"/>
      <c r="AJ544" s="294"/>
      <c r="AK544" s="294"/>
      <c r="AL544" s="292"/>
      <c r="AM544" s="294"/>
      <c r="AN544" s="294"/>
      <c r="AO544" s="294"/>
    </row>
    <row r="545" spans="1:41" s="296" customFormat="1" ht="18" customHeight="1" x14ac:dyDescent="0.3">
      <c r="A545" s="471">
        <v>12</v>
      </c>
      <c r="B545" s="54">
        <v>71958000</v>
      </c>
      <c r="C545" s="8" t="s">
        <v>32</v>
      </c>
      <c r="D545" s="15" t="s">
        <v>32</v>
      </c>
      <c r="E545" s="8" t="s">
        <v>14</v>
      </c>
      <c r="F545" s="101" t="s">
        <v>140</v>
      </c>
      <c r="G545" s="49" t="s">
        <v>68</v>
      </c>
      <c r="H545" s="149">
        <v>1982.1</v>
      </c>
      <c r="I545" s="177">
        <v>107</v>
      </c>
      <c r="J545" s="448" t="s">
        <v>184</v>
      </c>
      <c r="K545" s="454" t="s">
        <v>5</v>
      </c>
      <c r="L545" s="189">
        <f>L546+L547+L548</f>
        <v>5121037</v>
      </c>
      <c r="M545" s="189">
        <f>L545</f>
        <v>5121037</v>
      </c>
      <c r="N545" s="166">
        <v>0</v>
      </c>
      <c r="O545" s="166">
        <v>0</v>
      </c>
      <c r="P545" s="166">
        <v>0</v>
      </c>
      <c r="Q545" s="186">
        <f t="shared" si="48"/>
        <v>5121037</v>
      </c>
      <c r="R545" s="294"/>
      <c r="S545" s="294"/>
      <c r="T545" s="294"/>
      <c r="U545" s="295"/>
      <c r="W545" s="294"/>
      <c r="X545" s="294"/>
      <c r="Y545" s="294"/>
      <c r="Z545" s="294"/>
      <c r="AA545" s="294"/>
      <c r="AB545" s="294"/>
      <c r="AC545" s="294"/>
      <c r="AD545" s="294"/>
      <c r="AE545" s="294"/>
      <c r="AF545" s="294"/>
      <c r="AG545" s="294"/>
      <c r="AH545" s="294"/>
      <c r="AI545" s="294"/>
      <c r="AJ545" s="294"/>
      <c r="AK545" s="294"/>
      <c r="AL545" s="292"/>
      <c r="AM545" s="294"/>
      <c r="AN545" s="294"/>
      <c r="AO545" s="294"/>
    </row>
    <row r="546" spans="1:41" s="296" customFormat="1" ht="18" customHeight="1" x14ac:dyDescent="0.3">
      <c r="A546" s="472"/>
      <c r="B546" s="54">
        <v>71958000</v>
      </c>
      <c r="C546" s="8" t="s">
        <v>32</v>
      </c>
      <c r="D546" s="15"/>
      <c r="E546" s="8"/>
      <c r="F546" s="101"/>
      <c r="G546" s="49"/>
      <c r="H546" s="149"/>
      <c r="I546" s="177"/>
      <c r="J546" s="5" t="s">
        <v>191</v>
      </c>
      <c r="K546" s="20" t="s">
        <v>9</v>
      </c>
      <c r="L546" s="189">
        <v>4760888</v>
      </c>
      <c r="M546" s="189">
        <f t="shared" ref="M546:M548" si="51">L546</f>
        <v>4760888</v>
      </c>
      <c r="N546" s="164"/>
      <c r="O546" s="164"/>
      <c r="P546" s="164"/>
      <c r="Q546" s="186">
        <f t="shared" si="48"/>
        <v>4760888</v>
      </c>
      <c r="R546" s="294"/>
      <c r="S546" s="294"/>
      <c r="T546" s="294"/>
      <c r="U546" s="295"/>
      <c r="W546" s="294"/>
      <c r="X546" s="294"/>
      <c r="Y546" s="294"/>
      <c r="Z546" s="294"/>
      <c r="AA546" s="294"/>
      <c r="AB546" s="294"/>
      <c r="AC546" s="294"/>
      <c r="AD546" s="294"/>
      <c r="AE546" s="294"/>
      <c r="AF546" s="294"/>
      <c r="AG546" s="294"/>
      <c r="AH546" s="294"/>
      <c r="AI546" s="294"/>
      <c r="AJ546" s="294"/>
      <c r="AK546" s="294"/>
      <c r="AL546" s="292"/>
      <c r="AM546" s="294"/>
      <c r="AN546" s="294"/>
      <c r="AO546" s="294"/>
    </row>
    <row r="547" spans="1:41" s="296" customFormat="1" ht="32.25" customHeight="1" x14ac:dyDescent="0.3">
      <c r="A547" s="472"/>
      <c r="B547" s="54">
        <v>71958000</v>
      </c>
      <c r="C547" s="8" t="s">
        <v>32</v>
      </c>
      <c r="D547" s="15"/>
      <c r="E547" s="8"/>
      <c r="F547" s="101"/>
      <c r="G547" s="49"/>
      <c r="H547" s="149"/>
      <c r="I547" s="177"/>
      <c r="J547" s="448" t="s">
        <v>219</v>
      </c>
      <c r="K547" s="2" t="s">
        <v>69</v>
      </c>
      <c r="L547" s="189">
        <v>252854</v>
      </c>
      <c r="M547" s="189">
        <f t="shared" si="51"/>
        <v>252854</v>
      </c>
      <c r="N547" s="164"/>
      <c r="O547" s="164"/>
      <c r="P547" s="164"/>
      <c r="Q547" s="186">
        <f t="shared" si="48"/>
        <v>252854</v>
      </c>
      <c r="R547" s="294"/>
      <c r="S547" s="294"/>
      <c r="T547" s="294"/>
      <c r="U547" s="295"/>
      <c r="W547" s="294"/>
      <c r="X547" s="294"/>
      <c r="Y547" s="294"/>
      <c r="Z547" s="294"/>
      <c r="AA547" s="294"/>
      <c r="AB547" s="294"/>
      <c r="AC547" s="294"/>
      <c r="AD547" s="294"/>
      <c r="AE547" s="294"/>
      <c r="AF547" s="294"/>
      <c r="AG547" s="294"/>
      <c r="AH547" s="294"/>
      <c r="AI547" s="294"/>
      <c r="AJ547" s="294"/>
      <c r="AK547" s="294"/>
      <c r="AL547" s="292"/>
      <c r="AM547" s="294"/>
      <c r="AN547" s="294"/>
      <c r="AO547" s="294"/>
    </row>
    <row r="548" spans="1:41" s="296" customFormat="1" ht="18" customHeight="1" x14ac:dyDescent="0.3">
      <c r="A548" s="473"/>
      <c r="B548" s="54">
        <v>71958000</v>
      </c>
      <c r="C548" s="8" t="s">
        <v>32</v>
      </c>
      <c r="D548" s="15"/>
      <c r="E548" s="8"/>
      <c r="F548" s="101"/>
      <c r="G548" s="49"/>
      <c r="H548" s="149"/>
      <c r="I548" s="177"/>
      <c r="J548" s="448" t="s">
        <v>189</v>
      </c>
      <c r="K548" s="454">
        <v>21</v>
      </c>
      <c r="L548" s="189">
        <v>107295</v>
      </c>
      <c r="M548" s="189">
        <f t="shared" si="51"/>
        <v>107295</v>
      </c>
      <c r="N548" s="164"/>
      <c r="O548" s="164"/>
      <c r="P548" s="164"/>
      <c r="Q548" s="186">
        <f t="shared" si="48"/>
        <v>107295</v>
      </c>
      <c r="R548" s="294"/>
      <c r="S548" s="294"/>
      <c r="T548" s="294"/>
      <c r="U548" s="295"/>
      <c r="W548" s="294"/>
      <c r="X548" s="294"/>
      <c r="Y548" s="294"/>
      <c r="Z548" s="294"/>
      <c r="AA548" s="294"/>
      <c r="AB548" s="294"/>
      <c r="AC548" s="294"/>
      <c r="AD548" s="294"/>
      <c r="AE548" s="294"/>
      <c r="AF548" s="294"/>
      <c r="AG548" s="294"/>
      <c r="AH548" s="294"/>
      <c r="AI548" s="294"/>
      <c r="AJ548" s="294"/>
      <c r="AK548" s="294"/>
      <c r="AL548" s="292"/>
      <c r="AM548" s="294"/>
      <c r="AN548" s="294"/>
      <c r="AO548" s="294"/>
    </row>
    <row r="549" spans="1:41" s="296" customFormat="1" ht="18" customHeight="1" x14ac:dyDescent="0.3">
      <c r="A549" s="437">
        <v>13</v>
      </c>
      <c r="B549" s="54">
        <v>71958000</v>
      </c>
      <c r="C549" s="8" t="s">
        <v>32</v>
      </c>
      <c r="D549" s="15" t="s">
        <v>32</v>
      </c>
      <c r="E549" s="8" t="s">
        <v>34</v>
      </c>
      <c r="F549" s="101">
        <v>1</v>
      </c>
      <c r="G549" s="49" t="s">
        <v>68</v>
      </c>
      <c r="H549" s="149">
        <v>8508.2000000000007</v>
      </c>
      <c r="I549" s="177">
        <v>494</v>
      </c>
      <c r="J549" s="448" t="s">
        <v>184</v>
      </c>
      <c r="K549" s="454" t="s">
        <v>5</v>
      </c>
      <c r="L549" s="189">
        <f>L550+L551+L552</f>
        <v>1079930</v>
      </c>
      <c r="M549" s="189">
        <f>L549</f>
        <v>1079930</v>
      </c>
      <c r="N549" s="166">
        <v>0</v>
      </c>
      <c r="O549" s="166">
        <v>0</v>
      </c>
      <c r="P549" s="166">
        <v>0</v>
      </c>
      <c r="Q549" s="186">
        <f t="shared" ref="Q549:Q612" si="52">M549+N549+O549+P549</f>
        <v>1079930</v>
      </c>
      <c r="R549" s="294"/>
      <c r="S549" s="294"/>
      <c r="T549" s="294"/>
      <c r="U549" s="295"/>
      <c r="W549" s="294"/>
      <c r="X549" s="294"/>
      <c r="Y549" s="294"/>
      <c r="Z549" s="294"/>
      <c r="AA549" s="294"/>
      <c r="AB549" s="294"/>
      <c r="AC549" s="294"/>
      <c r="AD549" s="294"/>
      <c r="AE549" s="294"/>
      <c r="AF549" s="294"/>
      <c r="AG549" s="294"/>
      <c r="AH549" s="294"/>
      <c r="AI549" s="294"/>
      <c r="AJ549" s="294"/>
      <c r="AK549" s="294"/>
      <c r="AL549" s="292"/>
      <c r="AM549" s="294"/>
      <c r="AN549" s="294"/>
      <c r="AO549" s="294"/>
    </row>
    <row r="550" spans="1:41" s="296" customFormat="1" ht="32.25" customHeight="1" x14ac:dyDescent="0.3">
      <c r="A550" s="438"/>
      <c r="B550" s="54">
        <v>71958000</v>
      </c>
      <c r="C550" s="8" t="s">
        <v>32</v>
      </c>
      <c r="D550" s="15"/>
      <c r="E550" s="8"/>
      <c r="F550" s="101"/>
      <c r="G550" s="49"/>
      <c r="H550" s="149"/>
      <c r="I550" s="177"/>
      <c r="J550" s="448" t="s">
        <v>219</v>
      </c>
      <c r="K550" s="2" t="s">
        <v>69</v>
      </c>
      <c r="L550" s="189">
        <v>782915</v>
      </c>
      <c r="M550" s="189">
        <f t="shared" ref="M550:M552" si="53">L550</f>
        <v>782915</v>
      </c>
      <c r="N550" s="164"/>
      <c r="O550" s="164"/>
      <c r="P550" s="164"/>
      <c r="Q550" s="186">
        <f t="shared" si="52"/>
        <v>782915</v>
      </c>
      <c r="R550" s="294"/>
      <c r="S550" s="294"/>
      <c r="T550" s="294"/>
      <c r="U550" s="295"/>
      <c r="W550" s="294"/>
      <c r="X550" s="294"/>
      <c r="Y550" s="294"/>
      <c r="Z550" s="294"/>
      <c r="AA550" s="294"/>
      <c r="AB550" s="294"/>
      <c r="AC550" s="294"/>
      <c r="AD550" s="294"/>
      <c r="AE550" s="294"/>
      <c r="AF550" s="294"/>
      <c r="AG550" s="294"/>
      <c r="AH550" s="294"/>
      <c r="AI550" s="294"/>
      <c r="AJ550" s="294"/>
      <c r="AK550" s="294"/>
      <c r="AL550" s="292"/>
      <c r="AM550" s="294"/>
      <c r="AN550" s="294"/>
      <c r="AO550" s="294"/>
    </row>
    <row r="551" spans="1:41" s="296" customFormat="1" ht="18" customHeight="1" x14ac:dyDescent="0.3">
      <c r="A551" s="438"/>
      <c r="B551" s="54">
        <v>71958000</v>
      </c>
      <c r="C551" s="8" t="s">
        <v>32</v>
      </c>
      <c r="D551" s="15"/>
      <c r="E551" s="8"/>
      <c r="F551" s="101"/>
      <c r="G551" s="49"/>
      <c r="H551" s="149"/>
      <c r="I551" s="177"/>
      <c r="J551" s="448" t="s">
        <v>189</v>
      </c>
      <c r="K551" s="454">
        <v>21</v>
      </c>
      <c r="L551" s="189">
        <v>16755</v>
      </c>
      <c r="M551" s="189">
        <f t="shared" si="53"/>
        <v>16755</v>
      </c>
      <c r="N551" s="164"/>
      <c r="O551" s="164"/>
      <c r="P551" s="164"/>
      <c r="Q551" s="186">
        <f t="shared" si="52"/>
        <v>16755</v>
      </c>
      <c r="R551" s="294"/>
      <c r="S551" s="294"/>
      <c r="T551" s="294"/>
      <c r="U551" s="295"/>
      <c r="W551" s="294"/>
      <c r="X551" s="294"/>
      <c r="Y551" s="294"/>
      <c r="Z551" s="294"/>
      <c r="AA551" s="294"/>
      <c r="AB551" s="294"/>
      <c r="AC551" s="294"/>
      <c r="AD551" s="294"/>
      <c r="AE551" s="294"/>
      <c r="AF551" s="294"/>
      <c r="AG551" s="294"/>
      <c r="AH551" s="294"/>
      <c r="AI551" s="294"/>
      <c r="AJ551" s="294"/>
      <c r="AK551" s="294"/>
      <c r="AL551" s="292"/>
      <c r="AM551" s="294"/>
      <c r="AN551" s="294"/>
      <c r="AO551" s="294"/>
    </row>
    <row r="552" spans="1:41" s="296" customFormat="1" ht="19.5" customHeight="1" x14ac:dyDescent="0.3">
      <c r="A552" s="439"/>
      <c r="B552" s="54">
        <v>71958000</v>
      </c>
      <c r="C552" s="8" t="s">
        <v>32</v>
      </c>
      <c r="D552" s="5"/>
      <c r="E552" s="5"/>
      <c r="F552" s="176"/>
      <c r="G552" s="81"/>
      <c r="H552" s="145"/>
      <c r="I552" s="101"/>
      <c r="J552" s="5" t="s">
        <v>303</v>
      </c>
      <c r="K552" s="20" t="s">
        <v>298</v>
      </c>
      <c r="L552" s="164">
        <v>280260</v>
      </c>
      <c r="M552" s="189">
        <f t="shared" si="53"/>
        <v>280260</v>
      </c>
      <c r="N552" s="186"/>
      <c r="O552" s="186"/>
      <c r="P552" s="186"/>
      <c r="Q552" s="186">
        <f t="shared" si="52"/>
        <v>280260</v>
      </c>
      <c r="R552" s="294"/>
      <c r="S552" s="294"/>
      <c r="T552" s="294"/>
      <c r="U552" s="295"/>
      <c r="W552" s="294"/>
      <c r="X552" s="294"/>
      <c r="Y552" s="294"/>
      <c r="Z552" s="294"/>
      <c r="AA552" s="294"/>
      <c r="AB552" s="294"/>
      <c r="AC552" s="294"/>
      <c r="AD552" s="294"/>
      <c r="AE552" s="294"/>
      <c r="AF552" s="294"/>
      <c r="AG552" s="294"/>
      <c r="AH552" s="294"/>
      <c r="AI552" s="294"/>
      <c r="AJ552" s="294"/>
      <c r="AK552" s="294"/>
      <c r="AL552" s="292"/>
      <c r="AM552" s="294"/>
      <c r="AN552" s="294"/>
      <c r="AO552" s="294"/>
    </row>
    <row r="553" spans="1:41" s="14" customFormat="1" ht="18" customHeight="1" x14ac:dyDescent="0.3">
      <c r="A553" s="437">
        <v>14</v>
      </c>
      <c r="B553" s="54">
        <v>71958000</v>
      </c>
      <c r="C553" s="8" t="s">
        <v>32</v>
      </c>
      <c r="D553" s="15" t="s">
        <v>32</v>
      </c>
      <c r="E553" s="8" t="s">
        <v>23</v>
      </c>
      <c r="F553" s="101">
        <v>20</v>
      </c>
      <c r="G553" s="49" t="s">
        <v>68</v>
      </c>
      <c r="H553" s="149">
        <v>1652.7</v>
      </c>
      <c r="I553" s="177">
        <v>64</v>
      </c>
      <c r="J553" s="448" t="s">
        <v>184</v>
      </c>
      <c r="K553" s="454" t="s">
        <v>5</v>
      </c>
      <c r="L553" s="189">
        <f>L554+L555</f>
        <v>449248</v>
      </c>
      <c r="M553" s="164">
        <f>L553</f>
        <v>449248</v>
      </c>
      <c r="N553" s="164">
        <v>0</v>
      </c>
      <c r="O553" s="164">
        <v>0</v>
      </c>
      <c r="P553" s="164">
        <v>0</v>
      </c>
      <c r="Q553" s="186">
        <f t="shared" si="52"/>
        <v>449248</v>
      </c>
      <c r="R553" s="31"/>
      <c r="S553" s="31"/>
      <c r="T553" s="31"/>
      <c r="U553" s="32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26"/>
      <c r="AM553" s="31"/>
      <c r="AN553" s="31"/>
      <c r="AO553" s="31"/>
    </row>
    <row r="554" spans="1:41" s="14" customFormat="1" ht="48" customHeight="1" x14ac:dyDescent="0.3">
      <c r="A554" s="438"/>
      <c r="B554" s="54">
        <v>71958000</v>
      </c>
      <c r="C554" s="8" t="s">
        <v>32</v>
      </c>
      <c r="D554" s="15"/>
      <c r="E554" s="8"/>
      <c r="F554" s="101"/>
      <c r="G554" s="49"/>
      <c r="H554" s="149"/>
      <c r="I554" s="177"/>
      <c r="J554" s="5" t="s">
        <v>185</v>
      </c>
      <c r="K554" s="454">
        <v>20</v>
      </c>
      <c r="L554" s="189">
        <v>415973</v>
      </c>
      <c r="M554" s="189">
        <f t="shared" ref="M554:M555" si="54">L554</f>
        <v>415973</v>
      </c>
      <c r="N554" s="164"/>
      <c r="O554" s="192"/>
      <c r="P554" s="189"/>
      <c r="Q554" s="186">
        <f t="shared" si="52"/>
        <v>415973</v>
      </c>
      <c r="R554" s="31"/>
      <c r="S554" s="31"/>
      <c r="T554" s="31"/>
      <c r="U554" s="32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26"/>
      <c r="AM554" s="31"/>
      <c r="AN554" s="31"/>
      <c r="AO554" s="31"/>
    </row>
    <row r="555" spans="1:41" s="228" customFormat="1" ht="19.5" customHeight="1" x14ac:dyDescent="0.3">
      <c r="A555" s="439"/>
      <c r="B555" s="54">
        <v>71958000</v>
      </c>
      <c r="C555" s="8" t="s">
        <v>32</v>
      </c>
      <c r="D555" s="5"/>
      <c r="E555" s="5"/>
      <c r="F555" s="176"/>
      <c r="G555" s="81"/>
      <c r="H555" s="145"/>
      <c r="I555" s="101"/>
      <c r="J555" s="5" t="s">
        <v>303</v>
      </c>
      <c r="K555" s="20" t="s">
        <v>298</v>
      </c>
      <c r="L555" s="164">
        <v>33275</v>
      </c>
      <c r="M555" s="189">
        <f t="shared" si="54"/>
        <v>33275</v>
      </c>
      <c r="N555" s="186"/>
      <c r="O555" s="186"/>
      <c r="P555" s="186"/>
      <c r="Q555" s="186">
        <f t="shared" si="52"/>
        <v>33275</v>
      </c>
      <c r="R555" s="226"/>
      <c r="S555" s="226"/>
      <c r="T555" s="226"/>
      <c r="U555" s="227"/>
      <c r="W555" s="226"/>
      <c r="X555" s="226"/>
      <c r="Y555" s="226"/>
      <c r="Z555" s="226"/>
      <c r="AA555" s="226"/>
      <c r="AB555" s="226"/>
      <c r="AC555" s="226"/>
      <c r="AD555" s="226"/>
      <c r="AE555" s="226"/>
      <c r="AF555" s="226"/>
      <c r="AG555" s="226"/>
      <c r="AH555" s="226"/>
      <c r="AI555" s="226"/>
      <c r="AJ555" s="226"/>
      <c r="AK555" s="226"/>
      <c r="AL555" s="202"/>
      <c r="AM555" s="226"/>
      <c r="AN555" s="226"/>
      <c r="AO555" s="226"/>
    </row>
    <row r="556" spans="1:41" s="205" customFormat="1" ht="18" customHeight="1" x14ac:dyDescent="0.3">
      <c r="A556" s="437">
        <v>15</v>
      </c>
      <c r="B556" s="54">
        <v>71958000</v>
      </c>
      <c r="C556" s="8" t="s">
        <v>32</v>
      </c>
      <c r="D556" s="15" t="s">
        <v>32</v>
      </c>
      <c r="E556" s="8" t="s">
        <v>23</v>
      </c>
      <c r="F556" s="101" t="s">
        <v>141</v>
      </c>
      <c r="G556" s="49" t="s">
        <v>68</v>
      </c>
      <c r="H556" s="149">
        <v>1647.7</v>
      </c>
      <c r="I556" s="177">
        <v>86</v>
      </c>
      <c r="J556" s="448" t="s">
        <v>184</v>
      </c>
      <c r="K556" s="454" t="s">
        <v>5</v>
      </c>
      <c r="L556" s="189">
        <f>L557+L558</f>
        <v>450422</v>
      </c>
      <c r="M556" s="164">
        <f>L556</f>
        <v>450422</v>
      </c>
      <c r="N556" s="164">
        <v>0</v>
      </c>
      <c r="O556" s="164">
        <v>0</v>
      </c>
      <c r="P556" s="164">
        <v>0</v>
      </c>
      <c r="Q556" s="186">
        <f t="shared" si="52"/>
        <v>450422</v>
      </c>
      <c r="R556" s="204"/>
      <c r="S556" s="204"/>
      <c r="T556" s="204"/>
      <c r="U556" s="204"/>
      <c r="V556" s="204"/>
      <c r="W556" s="204"/>
      <c r="X556" s="204"/>
      <c r="Y556" s="204"/>
      <c r="Z556" s="204"/>
      <c r="AA556" s="204"/>
      <c r="AB556" s="204"/>
      <c r="AC556" s="204"/>
      <c r="AD556" s="204"/>
      <c r="AE556" s="204"/>
      <c r="AF556" s="204"/>
      <c r="AG556" s="204"/>
      <c r="AH556" s="204"/>
      <c r="AI556" s="204"/>
      <c r="AJ556" s="204"/>
      <c r="AK556" s="204"/>
      <c r="AL556" s="202"/>
      <c r="AM556" s="204"/>
      <c r="AN556" s="204"/>
      <c r="AO556" s="204"/>
    </row>
    <row r="557" spans="1:41" s="14" customFormat="1" ht="48" customHeight="1" x14ac:dyDescent="0.3">
      <c r="A557" s="438"/>
      <c r="B557" s="54">
        <v>71958000</v>
      </c>
      <c r="C557" s="8" t="s">
        <v>32</v>
      </c>
      <c r="D557" s="15"/>
      <c r="E557" s="8"/>
      <c r="F557" s="101"/>
      <c r="G557" s="49"/>
      <c r="H557" s="149"/>
      <c r="I557" s="177"/>
      <c r="J557" s="5" t="s">
        <v>185</v>
      </c>
      <c r="K557" s="454">
        <v>20</v>
      </c>
      <c r="L557" s="189">
        <v>417103</v>
      </c>
      <c r="M557" s="189">
        <f t="shared" ref="M557:M558" si="55">L557</f>
        <v>417103</v>
      </c>
      <c r="N557" s="164"/>
      <c r="O557" s="192"/>
      <c r="P557" s="189"/>
      <c r="Q557" s="186">
        <f t="shared" si="52"/>
        <v>417103</v>
      </c>
      <c r="R557" s="31"/>
      <c r="S557" s="31"/>
      <c r="T557" s="31"/>
      <c r="U557" s="32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26"/>
      <c r="AM557" s="31"/>
      <c r="AN557" s="31"/>
      <c r="AO557" s="31"/>
    </row>
    <row r="558" spans="1:41" s="205" customFormat="1" ht="19.5" customHeight="1" x14ac:dyDescent="0.3">
      <c r="A558" s="439"/>
      <c r="B558" s="54">
        <v>71958000</v>
      </c>
      <c r="C558" s="8" t="s">
        <v>32</v>
      </c>
      <c r="D558" s="5"/>
      <c r="E558" s="5"/>
      <c r="F558" s="176"/>
      <c r="G558" s="81"/>
      <c r="H558" s="145"/>
      <c r="I558" s="101"/>
      <c r="J558" s="5" t="s">
        <v>303</v>
      </c>
      <c r="K558" s="20" t="s">
        <v>298</v>
      </c>
      <c r="L558" s="164">
        <v>33319</v>
      </c>
      <c r="M558" s="189">
        <f t="shared" si="55"/>
        <v>33319</v>
      </c>
      <c r="N558" s="186"/>
      <c r="O558" s="186"/>
      <c r="P558" s="186"/>
      <c r="Q558" s="186">
        <f t="shared" si="52"/>
        <v>33319</v>
      </c>
      <c r="R558" s="204"/>
      <c r="S558" s="204"/>
      <c r="T558" s="204"/>
      <c r="U558" s="204"/>
      <c r="V558" s="204"/>
      <c r="W558" s="204"/>
      <c r="X558" s="204"/>
      <c r="Y558" s="204"/>
      <c r="Z558" s="204"/>
      <c r="AA558" s="204"/>
      <c r="AB558" s="204"/>
      <c r="AC558" s="204"/>
      <c r="AD558" s="204"/>
      <c r="AE558" s="204"/>
      <c r="AF558" s="204"/>
      <c r="AG558" s="204"/>
      <c r="AH558" s="204"/>
      <c r="AI558" s="204"/>
      <c r="AJ558" s="204"/>
      <c r="AK558" s="204"/>
      <c r="AL558" s="202"/>
      <c r="AM558" s="204"/>
      <c r="AN558" s="204"/>
      <c r="AO558" s="204"/>
    </row>
    <row r="559" spans="1:41" s="205" customFormat="1" ht="18" customHeight="1" x14ac:dyDescent="0.3">
      <c r="A559" s="437">
        <v>16</v>
      </c>
      <c r="B559" s="54">
        <v>71958000</v>
      </c>
      <c r="C559" s="8" t="s">
        <v>32</v>
      </c>
      <c r="D559" s="15" t="s">
        <v>32</v>
      </c>
      <c r="E559" s="8" t="s">
        <v>23</v>
      </c>
      <c r="F559" s="101" t="s">
        <v>142</v>
      </c>
      <c r="G559" s="49" t="s">
        <v>68</v>
      </c>
      <c r="H559" s="149">
        <v>1671.5</v>
      </c>
      <c r="I559" s="177">
        <v>87</v>
      </c>
      <c r="J559" s="448" t="s">
        <v>184</v>
      </c>
      <c r="K559" s="454" t="s">
        <v>5</v>
      </c>
      <c r="L559" s="189">
        <f>L560+L561</f>
        <v>450227</v>
      </c>
      <c r="M559" s="164">
        <f>L559</f>
        <v>450227</v>
      </c>
      <c r="N559" s="164">
        <v>0</v>
      </c>
      <c r="O559" s="164">
        <v>0</v>
      </c>
      <c r="P559" s="164">
        <v>0</v>
      </c>
      <c r="Q559" s="186">
        <f t="shared" si="52"/>
        <v>450227</v>
      </c>
      <c r="R559" s="204"/>
      <c r="S559" s="204"/>
      <c r="T559" s="204"/>
      <c r="U559" s="204"/>
      <c r="V559" s="204"/>
      <c r="W559" s="204"/>
      <c r="X559" s="204"/>
      <c r="Y559" s="204"/>
      <c r="Z559" s="204"/>
      <c r="AA559" s="204"/>
      <c r="AB559" s="204"/>
      <c r="AC559" s="204"/>
      <c r="AD559" s="204"/>
      <c r="AE559" s="204"/>
      <c r="AF559" s="204"/>
      <c r="AG559" s="204"/>
      <c r="AH559" s="204"/>
      <c r="AI559" s="204"/>
      <c r="AJ559" s="204"/>
      <c r="AK559" s="204"/>
      <c r="AL559" s="202"/>
      <c r="AM559" s="204"/>
      <c r="AN559" s="204"/>
      <c r="AO559" s="204"/>
    </row>
    <row r="560" spans="1:41" s="14" customFormat="1" ht="48" customHeight="1" x14ac:dyDescent="0.3">
      <c r="A560" s="438"/>
      <c r="B560" s="54">
        <v>71958000</v>
      </c>
      <c r="C560" s="8" t="s">
        <v>32</v>
      </c>
      <c r="D560" s="15"/>
      <c r="E560" s="8"/>
      <c r="F560" s="101"/>
      <c r="G560" s="49"/>
      <c r="H560" s="149"/>
      <c r="I560" s="177"/>
      <c r="J560" s="5" t="s">
        <v>185</v>
      </c>
      <c r="K560" s="454">
        <v>20</v>
      </c>
      <c r="L560" s="189">
        <v>416914</v>
      </c>
      <c r="M560" s="189">
        <f t="shared" ref="M560:M561" si="56">L560</f>
        <v>416914</v>
      </c>
      <c r="N560" s="164"/>
      <c r="O560" s="192"/>
      <c r="P560" s="189"/>
      <c r="Q560" s="186">
        <f t="shared" si="52"/>
        <v>416914</v>
      </c>
      <c r="R560" s="31"/>
      <c r="S560" s="31"/>
      <c r="T560" s="31"/>
      <c r="U560" s="32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26"/>
      <c r="AM560" s="31"/>
      <c r="AN560" s="31"/>
      <c r="AO560" s="31"/>
    </row>
    <row r="561" spans="1:41" s="14" customFormat="1" ht="19.5" customHeight="1" x14ac:dyDescent="0.3">
      <c r="A561" s="439"/>
      <c r="B561" s="54">
        <v>71958000</v>
      </c>
      <c r="C561" s="8" t="s">
        <v>32</v>
      </c>
      <c r="D561" s="5"/>
      <c r="E561" s="5"/>
      <c r="F561" s="176"/>
      <c r="G561" s="81"/>
      <c r="H561" s="145"/>
      <c r="I561" s="101"/>
      <c r="J561" s="5" t="s">
        <v>303</v>
      </c>
      <c r="K561" s="20" t="s">
        <v>298</v>
      </c>
      <c r="L561" s="164">
        <v>33313</v>
      </c>
      <c r="M561" s="189">
        <f t="shared" si="56"/>
        <v>33313</v>
      </c>
      <c r="N561" s="186"/>
      <c r="O561" s="186"/>
      <c r="P561" s="186"/>
      <c r="Q561" s="186">
        <f t="shared" si="52"/>
        <v>33313</v>
      </c>
      <c r="R561" s="31"/>
      <c r="S561" s="31"/>
      <c r="T561" s="31"/>
      <c r="U561" s="32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26"/>
      <c r="AM561" s="31"/>
      <c r="AN561" s="31"/>
      <c r="AO561" s="31"/>
    </row>
    <row r="562" spans="1:41" s="14" customFormat="1" ht="18" customHeight="1" x14ac:dyDescent="0.3">
      <c r="A562" s="437">
        <v>17</v>
      </c>
      <c r="B562" s="54">
        <v>71958000</v>
      </c>
      <c r="C562" s="8" t="s">
        <v>32</v>
      </c>
      <c r="D562" s="15" t="s">
        <v>32</v>
      </c>
      <c r="E562" s="8" t="s">
        <v>143</v>
      </c>
      <c r="F562" s="101" t="s">
        <v>144</v>
      </c>
      <c r="G562" s="49" t="s">
        <v>68</v>
      </c>
      <c r="H562" s="149">
        <v>1981.8</v>
      </c>
      <c r="I562" s="177">
        <v>95</v>
      </c>
      <c r="J562" s="448" t="s">
        <v>184</v>
      </c>
      <c r="K562" s="454" t="s">
        <v>5</v>
      </c>
      <c r="L562" s="189">
        <f>L563+L564</f>
        <v>340317</v>
      </c>
      <c r="M562" s="164">
        <f>L562</f>
        <v>340317</v>
      </c>
      <c r="N562" s="164">
        <v>0</v>
      </c>
      <c r="O562" s="164">
        <v>0</v>
      </c>
      <c r="P562" s="164">
        <v>0</v>
      </c>
      <c r="Q562" s="186">
        <f t="shared" si="52"/>
        <v>340317</v>
      </c>
      <c r="R562" s="31"/>
      <c r="S562" s="31"/>
      <c r="T562" s="31"/>
      <c r="U562" s="32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26"/>
      <c r="AM562" s="31"/>
      <c r="AN562" s="31"/>
      <c r="AO562" s="31"/>
    </row>
    <row r="563" spans="1:41" s="14" customFormat="1" ht="48" customHeight="1" x14ac:dyDescent="0.3">
      <c r="A563" s="438"/>
      <c r="B563" s="54">
        <v>71958000</v>
      </c>
      <c r="C563" s="8" t="s">
        <v>32</v>
      </c>
      <c r="D563" s="15"/>
      <c r="E563" s="8"/>
      <c r="F563" s="101"/>
      <c r="G563" s="49"/>
      <c r="H563" s="149"/>
      <c r="I563" s="177"/>
      <c r="J563" s="5" t="s">
        <v>185</v>
      </c>
      <c r="K563" s="454">
        <v>20</v>
      </c>
      <c r="L563" s="189">
        <v>318656</v>
      </c>
      <c r="M563" s="189">
        <f t="shared" ref="M563:M564" si="57">L563</f>
        <v>318656</v>
      </c>
      <c r="N563" s="164"/>
      <c r="O563" s="192"/>
      <c r="P563" s="189"/>
      <c r="Q563" s="186">
        <f t="shared" si="52"/>
        <v>318656</v>
      </c>
      <c r="R563" s="31"/>
      <c r="S563" s="31"/>
      <c r="T563" s="31"/>
      <c r="U563" s="32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26"/>
      <c r="AM563" s="31"/>
      <c r="AN563" s="31"/>
      <c r="AO563" s="31"/>
    </row>
    <row r="564" spans="1:41" s="14" customFormat="1" ht="19.5" customHeight="1" x14ac:dyDescent="0.3">
      <c r="A564" s="439"/>
      <c r="B564" s="54">
        <v>71958000</v>
      </c>
      <c r="C564" s="8" t="s">
        <v>32</v>
      </c>
      <c r="D564" s="5"/>
      <c r="E564" s="5"/>
      <c r="F564" s="176"/>
      <c r="G564" s="81"/>
      <c r="H564" s="145"/>
      <c r="I564" s="101"/>
      <c r="J564" s="5" t="s">
        <v>303</v>
      </c>
      <c r="K564" s="20" t="s">
        <v>298</v>
      </c>
      <c r="L564" s="164">
        <v>21661</v>
      </c>
      <c r="M564" s="189">
        <f t="shared" si="57"/>
        <v>21661</v>
      </c>
      <c r="N564" s="186"/>
      <c r="O564" s="186"/>
      <c r="P564" s="186"/>
      <c r="Q564" s="186">
        <f t="shared" si="52"/>
        <v>21661</v>
      </c>
      <c r="R564" s="31"/>
      <c r="S564" s="31"/>
      <c r="T564" s="31"/>
      <c r="U564" s="32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26"/>
      <c r="AM564" s="31"/>
      <c r="AN564" s="31"/>
      <c r="AO564" s="31"/>
    </row>
    <row r="565" spans="1:41" s="14" customFormat="1" ht="18" customHeight="1" x14ac:dyDescent="0.3">
      <c r="A565" s="437">
        <v>18</v>
      </c>
      <c r="B565" s="54">
        <v>71958000</v>
      </c>
      <c r="C565" s="8" t="s">
        <v>32</v>
      </c>
      <c r="D565" s="15" t="s">
        <v>32</v>
      </c>
      <c r="E565" s="8" t="s">
        <v>143</v>
      </c>
      <c r="F565" s="101" t="s">
        <v>145</v>
      </c>
      <c r="G565" s="49" t="s">
        <v>68</v>
      </c>
      <c r="H565" s="149">
        <v>1982.3</v>
      </c>
      <c r="I565" s="177">
        <v>95</v>
      </c>
      <c r="J565" s="448" t="s">
        <v>184</v>
      </c>
      <c r="K565" s="454" t="s">
        <v>5</v>
      </c>
      <c r="L565" s="189">
        <f>L566+L567</f>
        <v>340315</v>
      </c>
      <c r="M565" s="164">
        <f>L565</f>
        <v>340315</v>
      </c>
      <c r="N565" s="164">
        <v>0</v>
      </c>
      <c r="O565" s="164">
        <v>0</v>
      </c>
      <c r="P565" s="164">
        <v>0</v>
      </c>
      <c r="Q565" s="186">
        <f t="shared" si="52"/>
        <v>340315</v>
      </c>
      <c r="R565" s="31"/>
      <c r="S565" s="31"/>
      <c r="T565" s="31"/>
      <c r="U565" s="32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26"/>
      <c r="AM565" s="31"/>
      <c r="AN565" s="31"/>
      <c r="AO565" s="31"/>
    </row>
    <row r="566" spans="1:41" s="14" customFormat="1" ht="48" customHeight="1" x14ac:dyDescent="0.3">
      <c r="A566" s="438"/>
      <c r="B566" s="54">
        <v>71958000</v>
      </c>
      <c r="C566" s="8" t="s">
        <v>32</v>
      </c>
      <c r="D566" s="15"/>
      <c r="E566" s="8"/>
      <c r="F566" s="101"/>
      <c r="G566" s="49"/>
      <c r="H566" s="149"/>
      <c r="I566" s="177"/>
      <c r="J566" s="5" t="s">
        <v>185</v>
      </c>
      <c r="K566" s="454">
        <v>20</v>
      </c>
      <c r="L566" s="189">
        <v>318654</v>
      </c>
      <c r="M566" s="189">
        <f t="shared" ref="M566:M567" si="58">L566</f>
        <v>318654</v>
      </c>
      <c r="N566" s="164"/>
      <c r="O566" s="192"/>
      <c r="P566" s="189"/>
      <c r="Q566" s="186">
        <f t="shared" si="52"/>
        <v>318654</v>
      </c>
      <c r="R566" s="31"/>
      <c r="S566" s="31"/>
      <c r="T566" s="31"/>
      <c r="U566" s="32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26"/>
      <c r="AM566" s="31"/>
      <c r="AN566" s="31"/>
      <c r="AO566" s="31"/>
    </row>
    <row r="567" spans="1:41" s="14" customFormat="1" ht="19.5" customHeight="1" x14ac:dyDescent="0.3">
      <c r="A567" s="439"/>
      <c r="B567" s="54">
        <v>71958000</v>
      </c>
      <c r="C567" s="8" t="s">
        <v>32</v>
      </c>
      <c r="D567" s="5"/>
      <c r="E567" s="5"/>
      <c r="F567" s="176"/>
      <c r="G567" s="81"/>
      <c r="H567" s="145"/>
      <c r="I567" s="101"/>
      <c r="J567" s="5" t="s">
        <v>303</v>
      </c>
      <c r="K567" s="20" t="s">
        <v>298</v>
      </c>
      <c r="L567" s="164">
        <v>21661</v>
      </c>
      <c r="M567" s="189">
        <f t="shared" si="58"/>
        <v>21661</v>
      </c>
      <c r="N567" s="186"/>
      <c r="O567" s="186"/>
      <c r="P567" s="186"/>
      <c r="Q567" s="186">
        <f t="shared" si="52"/>
        <v>21661</v>
      </c>
      <c r="R567" s="31"/>
      <c r="S567" s="31"/>
      <c r="T567" s="31"/>
      <c r="U567" s="32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26"/>
      <c r="AM567" s="31"/>
      <c r="AN567" s="31"/>
      <c r="AO567" s="31"/>
    </row>
    <row r="568" spans="1:41" s="14" customFormat="1" ht="18" customHeight="1" x14ac:dyDescent="0.3">
      <c r="A568" s="437">
        <v>19</v>
      </c>
      <c r="B568" s="54">
        <v>71958000</v>
      </c>
      <c r="C568" s="8" t="s">
        <v>32</v>
      </c>
      <c r="D568" s="15" t="s">
        <v>32</v>
      </c>
      <c r="E568" s="8" t="s">
        <v>146</v>
      </c>
      <c r="F568" s="101">
        <v>8</v>
      </c>
      <c r="G568" s="49" t="s">
        <v>68</v>
      </c>
      <c r="H568" s="149">
        <v>3293.5</v>
      </c>
      <c r="I568" s="177">
        <v>127</v>
      </c>
      <c r="J568" s="448" t="s">
        <v>184</v>
      </c>
      <c r="K568" s="454" t="s">
        <v>5</v>
      </c>
      <c r="L568" s="189">
        <f>L569+L570</f>
        <v>563418</v>
      </c>
      <c r="M568" s="164">
        <f>L568</f>
        <v>563418</v>
      </c>
      <c r="N568" s="164">
        <v>0</v>
      </c>
      <c r="O568" s="164">
        <v>0</v>
      </c>
      <c r="P568" s="164">
        <v>0</v>
      </c>
      <c r="Q568" s="186">
        <f t="shared" si="52"/>
        <v>563418</v>
      </c>
      <c r="R568" s="31"/>
      <c r="S568" s="31"/>
      <c r="T568" s="31"/>
      <c r="U568" s="32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26"/>
      <c r="AM568" s="31"/>
      <c r="AN568" s="31"/>
      <c r="AO568" s="31"/>
    </row>
    <row r="569" spans="1:41" s="14" customFormat="1" ht="48" customHeight="1" x14ac:dyDescent="0.3">
      <c r="A569" s="438"/>
      <c r="B569" s="54">
        <v>71958000</v>
      </c>
      <c r="C569" s="8" t="s">
        <v>32</v>
      </c>
      <c r="D569" s="15"/>
      <c r="E569" s="8"/>
      <c r="F569" s="101"/>
      <c r="G569" s="49"/>
      <c r="H569" s="149"/>
      <c r="I569" s="177"/>
      <c r="J569" s="5" t="s">
        <v>185</v>
      </c>
      <c r="K569" s="454">
        <v>20</v>
      </c>
      <c r="L569" s="189">
        <v>526313</v>
      </c>
      <c r="M569" s="189">
        <f t="shared" ref="M569:M570" si="59">L569</f>
        <v>526313</v>
      </c>
      <c r="N569" s="164"/>
      <c r="O569" s="192"/>
      <c r="P569" s="189"/>
      <c r="Q569" s="186">
        <f t="shared" si="52"/>
        <v>526313</v>
      </c>
      <c r="R569" s="31"/>
      <c r="S569" s="31"/>
      <c r="T569" s="31"/>
      <c r="U569" s="32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26"/>
      <c r="AM569" s="31"/>
      <c r="AN569" s="31"/>
      <c r="AO569" s="31"/>
    </row>
    <row r="570" spans="1:41" s="14" customFormat="1" ht="19.5" customHeight="1" x14ac:dyDescent="0.3">
      <c r="A570" s="439"/>
      <c r="B570" s="54">
        <v>71958000</v>
      </c>
      <c r="C570" s="8" t="s">
        <v>32</v>
      </c>
      <c r="D570" s="5"/>
      <c r="E570" s="5"/>
      <c r="F570" s="176"/>
      <c r="G570" s="81"/>
      <c r="H570" s="145"/>
      <c r="I570" s="101"/>
      <c r="J570" s="5" t="s">
        <v>303</v>
      </c>
      <c r="K570" s="20" t="s">
        <v>298</v>
      </c>
      <c r="L570" s="164">
        <v>37105</v>
      </c>
      <c r="M570" s="189">
        <f t="shared" si="59"/>
        <v>37105</v>
      </c>
      <c r="N570" s="186"/>
      <c r="O570" s="186"/>
      <c r="P570" s="186"/>
      <c r="Q570" s="186">
        <f t="shared" si="52"/>
        <v>37105</v>
      </c>
      <c r="R570" s="31"/>
      <c r="S570" s="31"/>
      <c r="T570" s="31"/>
      <c r="U570" s="32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26"/>
      <c r="AM570" s="31"/>
      <c r="AN570" s="31"/>
      <c r="AO570" s="31"/>
    </row>
    <row r="571" spans="1:41" s="14" customFormat="1" ht="18" customHeight="1" x14ac:dyDescent="0.3">
      <c r="A571" s="437">
        <v>20</v>
      </c>
      <c r="B571" s="54">
        <v>71958000</v>
      </c>
      <c r="C571" s="8" t="s">
        <v>32</v>
      </c>
      <c r="D571" s="15" t="s">
        <v>32</v>
      </c>
      <c r="E571" s="8" t="s">
        <v>146</v>
      </c>
      <c r="F571" s="101">
        <v>12</v>
      </c>
      <c r="G571" s="49" t="s">
        <v>68</v>
      </c>
      <c r="H571" s="149">
        <v>2460.5</v>
      </c>
      <c r="I571" s="177">
        <v>127</v>
      </c>
      <c r="J571" s="448" t="s">
        <v>184</v>
      </c>
      <c r="K571" s="454" t="s">
        <v>5</v>
      </c>
      <c r="L571" s="189">
        <f>L572+L573</f>
        <v>506069</v>
      </c>
      <c r="M571" s="164">
        <f>L571</f>
        <v>506069</v>
      </c>
      <c r="N571" s="164">
        <v>0</v>
      </c>
      <c r="O571" s="164">
        <v>0</v>
      </c>
      <c r="P571" s="164">
        <v>0</v>
      </c>
      <c r="Q571" s="186">
        <f t="shared" si="52"/>
        <v>506069</v>
      </c>
      <c r="R571" s="31"/>
      <c r="S571" s="31"/>
      <c r="T571" s="31"/>
      <c r="U571" s="32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26"/>
      <c r="AM571" s="31"/>
      <c r="AN571" s="31"/>
      <c r="AO571" s="31"/>
    </row>
    <row r="572" spans="1:41" s="246" customFormat="1" ht="48" customHeight="1" x14ac:dyDescent="0.3">
      <c r="A572" s="438"/>
      <c r="B572" s="54">
        <v>71958000</v>
      </c>
      <c r="C572" s="8" t="s">
        <v>32</v>
      </c>
      <c r="D572" s="15"/>
      <c r="E572" s="8"/>
      <c r="F572" s="101"/>
      <c r="G572" s="49"/>
      <c r="H572" s="149"/>
      <c r="I572" s="177"/>
      <c r="J572" s="5" t="s">
        <v>185</v>
      </c>
      <c r="K572" s="454">
        <v>20</v>
      </c>
      <c r="L572" s="189">
        <v>470878</v>
      </c>
      <c r="M572" s="189">
        <f t="shared" ref="M572:M573" si="60">L572</f>
        <v>470878</v>
      </c>
      <c r="N572" s="164"/>
      <c r="O572" s="192"/>
      <c r="P572" s="189"/>
      <c r="Q572" s="186">
        <f t="shared" si="52"/>
        <v>470878</v>
      </c>
      <c r="R572" s="244"/>
      <c r="S572" s="244"/>
      <c r="T572" s="244"/>
      <c r="U572" s="245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  <c r="AJ572" s="244"/>
      <c r="AK572" s="244"/>
      <c r="AL572" s="247"/>
      <c r="AM572" s="244"/>
      <c r="AN572" s="244"/>
      <c r="AO572" s="244"/>
    </row>
    <row r="573" spans="1:41" s="14" customFormat="1" ht="19.5" customHeight="1" x14ac:dyDescent="0.3">
      <c r="A573" s="439"/>
      <c r="B573" s="54">
        <v>71958000</v>
      </c>
      <c r="C573" s="8" t="s">
        <v>32</v>
      </c>
      <c r="D573" s="5"/>
      <c r="E573" s="5"/>
      <c r="F573" s="176"/>
      <c r="G573" s="81"/>
      <c r="H573" s="145"/>
      <c r="I573" s="101"/>
      <c r="J573" s="5" t="s">
        <v>303</v>
      </c>
      <c r="K573" s="20" t="s">
        <v>298</v>
      </c>
      <c r="L573" s="164">
        <v>35191</v>
      </c>
      <c r="M573" s="189">
        <f t="shared" si="60"/>
        <v>35191</v>
      </c>
      <c r="N573" s="186"/>
      <c r="O573" s="186"/>
      <c r="P573" s="186"/>
      <c r="Q573" s="186">
        <f t="shared" si="52"/>
        <v>35191</v>
      </c>
      <c r="R573" s="31"/>
      <c r="S573" s="31"/>
      <c r="T573" s="31"/>
      <c r="U573" s="32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26"/>
      <c r="AM573" s="31"/>
      <c r="AN573" s="31"/>
      <c r="AO573" s="31"/>
    </row>
    <row r="574" spans="1:41" s="14" customFormat="1" ht="18" customHeight="1" x14ac:dyDescent="0.3">
      <c r="A574" s="437">
        <v>21</v>
      </c>
      <c r="B574" s="54">
        <v>71958000</v>
      </c>
      <c r="C574" s="8" t="s">
        <v>32</v>
      </c>
      <c r="D574" s="15" t="s">
        <v>32</v>
      </c>
      <c r="E574" s="8" t="s">
        <v>146</v>
      </c>
      <c r="F574" s="101">
        <v>16</v>
      </c>
      <c r="G574" s="49" t="s">
        <v>68</v>
      </c>
      <c r="H574" s="149">
        <v>1480.7</v>
      </c>
      <c r="I574" s="177">
        <v>79</v>
      </c>
      <c r="J574" s="448" t="s">
        <v>184</v>
      </c>
      <c r="K574" s="454" t="s">
        <v>5</v>
      </c>
      <c r="L574" s="189">
        <f>L575+L576</f>
        <v>293267</v>
      </c>
      <c r="M574" s="164">
        <f>L574</f>
        <v>293267</v>
      </c>
      <c r="N574" s="164">
        <v>0</v>
      </c>
      <c r="O574" s="164">
        <v>0</v>
      </c>
      <c r="P574" s="164">
        <v>0</v>
      </c>
      <c r="Q574" s="186">
        <f t="shared" si="52"/>
        <v>293267</v>
      </c>
      <c r="R574" s="31"/>
      <c r="S574" s="31"/>
      <c r="T574" s="31"/>
      <c r="U574" s="32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26"/>
      <c r="AM574" s="31"/>
      <c r="AN574" s="31"/>
      <c r="AO574" s="31"/>
    </row>
    <row r="575" spans="1:41" s="203" customFormat="1" ht="48" customHeight="1" x14ac:dyDescent="0.3">
      <c r="A575" s="438"/>
      <c r="B575" s="54">
        <v>71958000</v>
      </c>
      <c r="C575" s="8" t="s">
        <v>32</v>
      </c>
      <c r="D575" s="15"/>
      <c r="E575" s="8"/>
      <c r="F575" s="101"/>
      <c r="G575" s="49"/>
      <c r="H575" s="149"/>
      <c r="I575" s="177"/>
      <c r="J575" s="5" t="s">
        <v>185</v>
      </c>
      <c r="K575" s="454">
        <v>20</v>
      </c>
      <c r="L575" s="189">
        <v>273515</v>
      </c>
      <c r="M575" s="189">
        <f t="shared" ref="M575:M576" si="61">L575</f>
        <v>273515</v>
      </c>
      <c r="N575" s="164"/>
      <c r="O575" s="192"/>
      <c r="P575" s="189"/>
      <c r="Q575" s="186">
        <f t="shared" si="52"/>
        <v>273515</v>
      </c>
      <c r="R575" s="201"/>
      <c r="S575" s="201"/>
      <c r="T575" s="201"/>
      <c r="U575" s="208"/>
      <c r="V575" s="201"/>
      <c r="W575" s="201"/>
      <c r="X575" s="201"/>
      <c r="Y575" s="201"/>
      <c r="Z575" s="201"/>
      <c r="AA575" s="201"/>
      <c r="AB575" s="201"/>
      <c r="AC575" s="201"/>
      <c r="AD575" s="201"/>
      <c r="AE575" s="201"/>
      <c r="AF575" s="201"/>
      <c r="AG575" s="201"/>
      <c r="AH575" s="201"/>
      <c r="AI575" s="201"/>
      <c r="AJ575" s="201"/>
      <c r="AK575" s="201"/>
      <c r="AL575" s="202"/>
      <c r="AM575" s="201"/>
      <c r="AN575" s="201"/>
      <c r="AO575" s="201"/>
    </row>
    <row r="576" spans="1:41" s="14" customFormat="1" ht="19.5" customHeight="1" x14ac:dyDescent="0.3">
      <c r="A576" s="439"/>
      <c r="B576" s="54">
        <v>71958000</v>
      </c>
      <c r="C576" s="8" t="s">
        <v>32</v>
      </c>
      <c r="D576" s="5"/>
      <c r="E576" s="5"/>
      <c r="F576" s="176"/>
      <c r="G576" s="81"/>
      <c r="H576" s="145"/>
      <c r="I576" s="101"/>
      <c r="J576" s="5" t="s">
        <v>303</v>
      </c>
      <c r="K576" s="20" t="s">
        <v>298</v>
      </c>
      <c r="L576" s="164">
        <v>19752</v>
      </c>
      <c r="M576" s="189">
        <f t="shared" si="61"/>
        <v>19752</v>
      </c>
      <c r="N576" s="186"/>
      <c r="O576" s="186"/>
      <c r="P576" s="186"/>
      <c r="Q576" s="186">
        <f t="shared" si="52"/>
        <v>19752</v>
      </c>
      <c r="R576" s="31"/>
      <c r="S576" s="31"/>
      <c r="T576" s="31"/>
      <c r="U576" s="32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26"/>
      <c r="AM576" s="31"/>
      <c r="AN576" s="31"/>
      <c r="AO576" s="31"/>
    </row>
    <row r="577" spans="1:41" s="14" customFormat="1" ht="18" customHeight="1" x14ac:dyDescent="0.3">
      <c r="A577" s="437">
        <v>22</v>
      </c>
      <c r="B577" s="54">
        <v>71958000</v>
      </c>
      <c r="C577" s="8" t="s">
        <v>32</v>
      </c>
      <c r="D577" s="15" t="s">
        <v>32</v>
      </c>
      <c r="E577" s="8" t="s">
        <v>23</v>
      </c>
      <c r="F577" s="101">
        <v>22</v>
      </c>
      <c r="G577" s="49" t="s">
        <v>68</v>
      </c>
      <c r="H577" s="149">
        <v>3329.3</v>
      </c>
      <c r="I577" s="177">
        <v>139</v>
      </c>
      <c r="J577" s="448" t="s">
        <v>184</v>
      </c>
      <c r="K577" s="454" t="s">
        <v>5</v>
      </c>
      <c r="L577" s="189">
        <f>L578+L579</f>
        <v>562807</v>
      </c>
      <c r="M577" s="164">
        <f>L577</f>
        <v>562807</v>
      </c>
      <c r="N577" s="164">
        <v>0</v>
      </c>
      <c r="O577" s="164">
        <v>0</v>
      </c>
      <c r="P577" s="164">
        <v>0</v>
      </c>
      <c r="Q577" s="186">
        <f t="shared" si="52"/>
        <v>562807</v>
      </c>
      <c r="R577" s="31"/>
      <c r="S577" s="31"/>
      <c r="T577" s="31"/>
      <c r="U577" s="32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26"/>
      <c r="AM577" s="31"/>
      <c r="AN577" s="31"/>
      <c r="AO577" s="31"/>
    </row>
    <row r="578" spans="1:41" s="203" customFormat="1" ht="48" customHeight="1" x14ac:dyDescent="0.3">
      <c r="A578" s="438"/>
      <c r="B578" s="54">
        <v>71958000</v>
      </c>
      <c r="C578" s="8" t="s">
        <v>32</v>
      </c>
      <c r="D578" s="15"/>
      <c r="E578" s="8"/>
      <c r="F578" s="101"/>
      <c r="G578" s="49"/>
      <c r="H578" s="149"/>
      <c r="I578" s="177"/>
      <c r="J578" s="5" t="s">
        <v>185</v>
      </c>
      <c r="K578" s="454">
        <v>20</v>
      </c>
      <c r="L578" s="189">
        <v>525728</v>
      </c>
      <c r="M578" s="189">
        <f t="shared" ref="M578:M579" si="62">L578</f>
        <v>525728</v>
      </c>
      <c r="N578" s="164"/>
      <c r="O578" s="192"/>
      <c r="P578" s="189"/>
      <c r="Q578" s="186">
        <f t="shared" si="52"/>
        <v>525728</v>
      </c>
      <c r="R578" s="201"/>
      <c r="S578" s="201"/>
      <c r="T578" s="201"/>
      <c r="U578" s="46"/>
      <c r="V578" s="201"/>
      <c r="W578" s="201"/>
      <c r="X578" s="201"/>
      <c r="Y578" s="201"/>
      <c r="Z578" s="201"/>
      <c r="AA578" s="201"/>
      <c r="AB578" s="201"/>
      <c r="AC578" s="201"/>
      <c r="AD578" s="201"/>
      <c r="AE578" s="201"/>
      <c r="AF578" s="201"/>
      <c r="AG578" s="201"/>
      <c r="AH578" s="201"/>
      <c r="AI578" s="201"/>
      <c r="AJ578" s="201"/>
      <c r="AK578" s="201"/>
      <c r="AL578" s="202"/>
      <c r="AM578" s="201"/>
      <c r="AN578" s="201"/>
      <c r="AO578" s="201"/>
    </row>
    <row r="579" spans="1:41" s="14" customFormat="1" ht="19.5" customHeight="1" x14ac:dyDescent="0.3">
      <c r="A579" s="439"/>
      <c r="B579" s="54">
        <v>71958000</v>
      </c>
      <c r="C579" s="8" t="s">
        <v>32</v>
      </c>
      <c r="D579" s="5"/>
      <c r="E579" s="5"/>
      <c r="F579" s="176"/>
      <c r="G579" s="81"/>
      <c r="H579" s="145"/>
      <c r="I579" s="101"/>
      <c r="J579" s="5" t="s">
        <v>303</v>
      </c>
      <c r="K579" s="20" t="s">
        <v>298</v>
      </c>
      <c r="L579" s="164">
        <v>37079</v>
      </c>
      <c r="M579" s="189">
        <f t="shared" si="62"/>
        <v>37079</v>
      </c>
      <c r="N579" s="186"/>
      <c r="O579" s="186"/>
      <c r="P579" s="186"/>
      <c r="Q579" s="186">
        <f t="shared" si="52"/>
        <v>37079</v>
      </c>
      <c r="R579" s="31"/>
      <c r="S579" s="31"/>
      <c r="T579" s="31"/>
      <c r="U579" s="32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26"/>
      <c r="AM579" s="31"/>
      <c r="AN579" s="31"/>
      <c r="AO579" s="31"/>
    </row>
    <row r="580" spans="1:41" s="14" customFormat="1" ht="18" customHeight="1" x14ac:dyDescent="0.3">
      <c r="A580" s="437">
        <v>23</v>
      </c>
      <c r="B580" s="54">
        <v>71958000</v>
      </c>
      <c r="C580" s="8" t="s">
        <v>32</v>
      </c>
      <c r="D580" s="15" t="s">
        <v>32</v>
      </c>
      <c r="E580" s="8" t="s">
        <v>23</v>
      </c>
      <c r="F580" s="101">
        <v>26</v>
      </c>
      <c r="G580" s="49" t="s">
        <v>68</v>
      </c>
      <c r="H580" s="149">
        <v>3288</v>
      </c>
      <c r="I580" s="177">
        <v>156</v>
      </c>
      <c r="J580" s="448" t="s">
        <v>184</v>
      </c>
      <c r="K580" s="454" t="s">
        <v>5</v>
      </c>
      <c r="L580" s="189">
        <f>L581+L582</f>
        <v>565481</v>
      </c>
      <c r="M580" s="164">
        <f>L580</f>
        <v>565481</v>
      </c>
      <c r="N580" s="164">
        <v>0</v>
      </c>
      <c r="O580" s="164">
        <v>0</v>
      </c>
      <c r="P580" s="164">
        <v>0</v>
      </c>
      <c r="Q580" s="186">
        <f t="shared" si="52"/>
        <v>565481</v>
      </c>
      <c r="R580" s="31"/>
      <c r="S580" s="31"/>
      <c r="T580" s="31"/>
      <c r="U580" s="32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26"/>
      <c r="AM580" s="31"/>
      <c r="AN580" s="31"/>
      <c r="AO580" s="31"/>
    </row>
    <row r="581" spans="1:41" s="203" customFormat="1" ht="48" customHeight="1" x14ac:dyDescent="0.3">
      <c r="A581" s="438"/>
      <c r="B581" s="54">
        <v>71958000</v>
      </c>
      <c r="C581" s="8" t="s">
        <v>32</v>
      </c>
      <c r="D581" s="15"/>
      <c r="E581" s="8"/>
      <c r="F581" s="101"/>
      <c r="G581" s="49"/>
      <c r="H581" s="149"/>
      <c r="I581" s="177"/>
      <c r="J581" s="5" t="s">
        <v>185</v>
      </c>
      <c r="K581" s="454">
        <v>20</v>
      </c>
      <c r="L581" s="189">
        <v>528305</v>
      </c>
      <c r="M581" s="189">
        <f t="shared" ref="M581:M582" si="63">L581</f>
        <v>528305</v>
      </c>
      <c r="N581" s="164"/>
      <c r="O581" s="192"/>
      <c r="P581" s="189"/>
      <c r="Q581" s="186">
        <f t="shared" si="52"/>
        <v>528305</v>
      </c>
      <c r="R581" s="201"/>
      <c r="S581" s="201"/>
      <c r="T581" s="201"/>
      <c r="U581" s="46"/>
      <c r="V581" s="201"/>
      <c r="W581" s="201"/>
      <c r="X581" s="201"/>
      <c r="Y581" s="201"/>
      <c r="Z581" s="201"/>
      <c r="AA581" s="201"/>
      <c r="AB581" s="201"/>
      <c r="AC581" s="201"/>
      <c r="AD581" s="201"/>
      <c r="AE581" s="201"/>
      <c r="AF581" s="201"/>
      <c r="AG581" s="201"/>
      <c r="AH581" s="201"/>
      <c r="AI581" s="201"/>
      <c r="AJ581" s="201"/>
      <c r="AK581" s="201"/>
      <c r="AL581" s="202"/>
      <c r="AM581" s="201"/>
      <c r="AN581" s="201"/>
      <c r="AO581" s="201"/>
    </row>
    <row r="582" spans="1:41" s="14" customFormat="1" ht="19.5" customHeight="1" x14ac:dyDescent="0.3">
      <c r="A582" s="439"/>
      <c r="B582" s="54">
        <v>71958000</v>
      </c>
      <c r="C582" s="8" t="s">
        <v>32</v>
      </c>
      <c r="D582" s="5"/>
      <c r="E582" s="5"/>
      <c r="F582" s="176"/>
      <c r="G582" s="81"/>
      <c r="H582" s="145"/>
      <c r="I582" s="101"/>
      <c r="J582" s="5" t="s">
        <v>303</v>
      </c>
      <c r="K582" s="20" t="s">
        <v>298</v>
      </c>
      <c r="L582" s="164">
        <v>37176</v>
      </c>
      <c r="M582" s="189">
        <f t="shared" si="63"/>
        <v>37176</v>
      </c>
      <c r="N582" s="186"/>
      <c r="O582" s="186"/>
      <c r="P582" s="186"/>
      <c r="Q582" s="186">
        <f t="shared" si="52"/>
        <v>37176</v>
      </c>
      <c r="R582" s="31"/>
      <c r="S582" s="31"/>
      <c r="T582" s="31"/>
      <c r="U582" s="32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26"/>
      <c r="AM582" s="31"/>
      <c r="AN582" s="31"/>
      <c r="AO582" s="31"/>
    </row>
    <row r="583" spans="1:41" s="14" customFormat="1" ht="18" customHeight="1" x14ac:dyDescent="0.3">
      <c r="A583" s="437">
        <v>24</v>
      </c>
      <c r="B583" s="54">
        <v>71958000</v>
      </c>
      <c r="C583" s="8" t="s">
        <v>32</v>
      </c>
      <c r="D583" s="15" t="s">
        <v>32</v>
      </c>
      <c r="E583" s="8" t="s">
        <v>35</v>
      </c>
      <c r="F583" s="101">
        <v>58</v>
      </c>
      <c r="G583" s="49" t="s">
        <v>68</v>
      </c>
      <c r="H583" s="149">
        <v>4958.8999999999996</v>
      </c>
      <c r="I583" s="177">
        <v>209</v>
      </c>
      <c r="J583" s="448" t="s">
        <v>184</v>
      </c>
      <c r="K583" s="454" t="s">
        <v>5</v>
      </c>
      <c r="L583" s="189">
        <f>L584+L585</f>
        <v>710636</v>
      </c>
      <c r="M583" s="164">
        <f>L583</f>
        <v>710636</v>
      </c>
      <c r="N583" s="164">
        <v>0</v>
      </c>
      <c r="O583" s="164">
        <v>0</v>
      </c>
      <c r="P583" s="164">
        <v>0</v>
      </c>
      <c r="Q583" s="186">
        <f t="shared" si="52"/>
        <v>710636</v>
      </c>
      <c r="R583" s="31"/>
      <c r="S583" s="31"/>
      <c r="T583" s="31"/>
      <c r="U583" s="32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26"/>
      <c r="AM583" s="31"/>
      <c r="AN583" s="31"/>
      <c r="AO583" s="31"/>
    </row>
    <row r="584" spans="1:41" s="203" customFormat="1" ht="48" customHeight="1" x14ac:dyDescent="0.3">
      <c r="A584" s="438"/>
      <c r="B584" s="54">
        <v>71958000</v>
      </c>
      <c r="C584" s="8" t="s">
        <v>32</v>
      </c>
      <c r="D584" s="15"/>
      <c r="E584" s="8"/>
      <c r="F584" s="101"/>
      <c r="G584" s="49"/>
      <c r="H584" s="149"/>
      <c r="I584" s="177"/>
      <c r="J584" s="5" t="s">
        <v>185</v>
      </c>
      <c r="K584" s="454">
        <v>20</v>
      </c>
      <c r="L584" s="189">
        <v>669677</v>
      </c>
      <c r="M584" s="189">
        <f t="shared" ref="M584:M585" si="64">L584</f>
        <v>669677</v>
      </c>
      <c r="N584" s="164"/>
      <c r="O584" s="192"/>
      <c r="P584" s="189"/>
      <c r="Q584" s="186">
        <f t="shared" si="52"/>
        <v>669677</v>
      </c>
      <c r="R584" s="201"/>
      <c r="S584" s="201"/>
      <c r="T584" s="201"/>
      <c r="U584" s="46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2"/>
      <c r="AM584" s="201"/>
      <c r="AN584" s="201"/>
      <c r="AO584" s="201"/>
    </row>
    <row r="585" spans="1:41" s="14" customFormat="1" ht="19.5" customHeight="1" x14ac:dyDescent="0.3">
      <c r="A585" s="439"/>
      <c r="B585" s="54">
        <v>71958000</v>
      </c>
      <c r="C585" s="8" t="s">
        <v>32</v>
      </c>
      <c r="D585" s="5"/>
      <c r="E585" s="5"/>
      <c r="F585" s="176"/>
      <c r="G585" s="81"/>
      <c r="H585" s="145"/>
      <c r="I585" s="101"/>
      <c r="J585" s="5" t="s">
        <v>303</v>
      </c>
      <c r="K585" s="20" t="s">
        <v>298</v>
      </c>
      <c r="L585" s="164">
        <v>40959</v>
      </c>
      <c r="M585" s="189">
        <f t="shared" si="64"/>
        <v>40959</v>
      </c>
      <c r="N585" s="186"/>
      <c r="O585" s="186"/>
      <c r="P585" s="186"/>
      <c r="Q585" s="186">
        <f t="shared" si="52"/>
        <v>40959</v>
      </c>
      <c r="R585" s="31"/>
      <c r="S585" s="31"/>
      <c r="T585" s="31"/>
      <c r="U585" s="32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26"/>
      <c r="AM585" s="31"/>
      <c r="AN585" s="31"/>
      <c r="AO585" s="31"/>
    </row>
    <row r="586" spans="1:41" s="14" customFormat="1" ht="18" customHeight="1" x14ac:dyDescent="0.3">
      <c r="A586" s="437">
        <v>25</v>
      </c>
      <c r="B586" s="54">
        <v>71958000</v>
      </c>
      <c r="C586" s="8" t="s">
        <v>32</v>
      </c>
      <c r="D586" s="15" t="s">
        <v>32</v>
      </c>
      <c r="E586" s="8" t="s">
        <v>1</v>
      </c>
      <c r="F586" s="101" t="s">
        <v>147</v>
      </c>
      <c r="G586" s="49" t="s">
        <v>68</v>
      </c>
      <c r="H586" s="149">
        <v>1377.1</v>
      </c>
      <c r="I586" s="177">
        <v>65</v>
      </c>
      <c r="J586" s="448" t="s">
        <v>184</v>
      </c>
      <c r="K586" s="454" t="s">
        <v>5</v>
      </c>
      <c r="L586" s="189">
        <f>L587+L588</f>
        <v>113601</v>
      </c>
      <c r="M586" s="164">
        <f>L586</f>
        <v>113601</v>
      </c>
      <c r="N586" s="164">
        <v>0</v>
      </c>
      <c r="O586" s="164">
        <v>0</v>
      </c>
      <c r="P586" s="164">
        <v>0</v>
      </c>
      <c r="Q586" s="186">
        <f t="shared" si="52"/>
        <v>113601</v>
      </c>
      <c r="R586" s="31"/>
      <c r="S586" s="31"/>
      <c r="T586" s="31"/>
      <c r="U586" s="32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26"/>
      <c r="AM586" s="31"/>
      <c r="AN586" s="31"/>
      <c r="AO586" s="31"/>
    </row>
    <row r="587" spans="1:41" s="203" customFormat="1" ht="48" customHeight="1" x14ac:dyDescent="0.3">
      <c r="A587" s="438"/>
      <c r="B587" s="54">
        <v>71958000</v>
      </c>
      <c r="C587" s="8" t="s">
        <v>32</v>
      </c>
      <c r="D587" s="15"/>
      <c r="E587" s="8"/>
      <c r="F587" s="101"/>
      <c r="G587" s="49"/>
      <c r="H587" s="149"/>
      <c r="I587" s="177"/>
      <c r="J587" s="5" t="s">
        <v>185</v>
      </c>
      <c r="K587" s="454">
        <v>20</v>
      </c>
      <c r="L587" s="189">
        <v>107465</v>
      </c>
      <c r="M587" s="189">
        <f t="shared" ref="M587:M588" si="65">L587</f>
        <v>107465</v>
      </c>
      <c r="N587" s="164"/>
      <c r="O587" s="192"/>
      <c r="P587" s="189"/>
      <c r="Q587" s="186">
        <f t="shared" si="52"/>
        <v>107465</v>
      </c>
      <c r="R587" s="201"/>
      <c r="S587" s="201"/>
      <c r="T587" s="201"/>
      <c r="U587" s="46"/>
      <c r="V587" s="201"/>
      <c r="W587" s="201"/>
      <c r="X587" s="201"/>
      <c r="Y587" s="201"/>
      <c r="Z587" s="201"/>
      <c r="AA587" s="201"/>
      <c r="AB587" s="201"/>
      <c r="AC587" s="201"/>
      <c r="AD587" s="201"/>
      <c r="AE587" s="201"/>
      <c r="AF587" s="201"/>
      <c r="AG587" s="201"/>
      <c r="AH587" s="201"/>
      <c r="AI587" s="201"/>
      <c r="AJ587" s="201"/>
      <c r="AK587" s="201"/>
      <c r="AL587" s="202"/>
      <c r="AM587" s="201"/>
      <c r="AN587" s="201"/>
      <c r="AO587" s="201"/>
    </row>
    <row r="588" spans="1:41" s="14" customFormat="1" ht="19.5" customHeight="1" x14ac:dyDescent="0.3">
      <c r="A588" s="439"/>
      <c r="B588" s="54">
        <v>71958000</v>
      </c>
      <c r="C588" s="8" t="s">
        <v>32</v>
      </c>
      <c r="D588" s="5"/>
      <c r="E588" s="5"/>
      <c r="F588" s="176"/>
      <c r="G588" s="81"/>
      <c r="H588" s="145"/>
      <c r="I588" s="101"/>
      <c r="J588" s="5" t="s">
        <v>303</v>
      </c>
      <c r="K588" s="20" t="s">
        <v>298</v>
      </c>
      <c r="L588" s="164">
        <v>6136</v>
      </c>
      <c r="M588" s="189">
        <f t="shared" si="65"/>
        <v>6136</v>
      </c>
      <c r="N588" s="186"/>
      <c r="O588" s="186"/>
      <c r="P588" s="186"/>
      <c r="Q588" s="186">
        <f t="shared" si="52"/>
        <v>6136</v>
      </c>
      <c r="R588" s="31"/>
      <c r="S588" s="31"/>
      <c r="T588" s="31"/>
      <c r="U588" s="32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26"/>
      <c r="AM588" s="31"/>
      <c r="AN588" s="31"/>
      <c r="AO588" s="31"/>
    </row>
    <row r="589" spans="1:41" s="14" customFormat="1" ht="18" customHeight="1" x14ac:dyDescent="0.3">
      <c r="A589" s="437">
        <v>26</v>
      </c>
      <c r="B589" s="54">
        <v>71958000</v>
      </c>
      <c r="C589" s="8" t="s">
        <v>32</v>
      </c>
      <c r="D589" s="15" t="s">
        <v>32</v>
      </c>
      <c r="E589" s="8" t="s">
        <v>33</v>
      </c>
      <c r="F589" s="101" t="s">
        <v>148</v>
      </c>
      <c r="G589" s="49" t="s">
        <v>68</v>
      </c>
      <c r="H589" s="149">
        <v>2011.9</v>
      </c>
      <c r="I589" s="177">
        <v>94</v>
      </c>
      <c r="J589" s="448" t="s">
        <v>184</v>
      </c>
      <c r="K589" s="454" t="s">
        <v>5</v>
      </c>
      <c r="L589" s="189">
        <f>L590+L591</f>
        <v>89345</v>
      </c>
      <c r="M589" s="164">
        <v>5939</v>
      </c>
      <c r="N589" s="164"/>
      <c r="O589" s="164">
        <f>O590</f>
        <v>79434</v>
      </c>
      <c r="P589" s="164">
        <f>P590</f>
        <v>3972</v>
      </c>
      <c r="Q589" s="186">
        <f t="shared" si="52"/>
        <v>89345</v>
      </c>
      <c r="R589" s="31"/>
      <c r="S589" s="31"/>
      <c r="T589" s="31"/>
      <c r="U589" s="32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26"/>
      <c r="AM589" s="31"/>
      <c r="AN589" s="31"/>
      <c r="AO589" s="31"/>
    </row>
    <row r="590" spans="1:41" s="203" customFormat="1" ht="48" customHeight="1" x14ac:dyDescent="0.3">
      <c r="A590" s="438"/>
      <c r="B590" s="54">
        <v>71958000</v>
      </c>
      <c r="C590" s="8" t="s">
        <v>32</v>
      </c>
      <c r="D590" s="15"/>
      <c r="E590" s="8"/>
      <c r="F590" s="101"/>
      <c r="G590" s="49"/>
      <c r="H590" s="149"/>
      <c r="I590" s="177"/>
      <c r="J590" s="5" t="s">
        <v>185</v>
      </c>
      <c r="K590" s="454">
        <v>20</v>
      </c>
      <c r="L590" s="189">
        <v>83406</v>
      </c>
      <c r="M590" s="144"/>
      <c r="N590" s="164"/>
      <c r="O590" s="192">
        <v>79434</v>
      </c>
      <c r="P590" s="189">
        <v>3972</v>
      </c>
      <c r="Q590" s="186">
        <f t="shared" si="52"/>
        <v>83406</v>
      </c>
      <c r="R590" s="201"/>
      <c r="S590" s="201"/>
      <c r="T590" s="201"/>
      <c r="U590" s="46"/>
      <c r="V590" s="201"/>
      <c r="W590" s="201"/>
      <c r="X590" s="201"/>
      <c r="Y590" s="201"/>
      <c r="Z590" s="201"/>
      <c r="AA590" s="201"/>
      <c r="AB590" s="201"/>
      <c r="AC590" s="201"/>
      <c r="AD590" s="201"/>
      <c r="AE590" s="201"/>
      <c r="AF590" s="201"/>
      <c r="AG590" s="201"/>
      <c r="AH590" s="201"/>
      <c r="AI590" s="201"/>
      <c r="AJ590" s="201"/>
      <c r="AK590" s="201"/>
      <c r="AL590" s="202"/>
      <c r="AM590" s="201"/>
      <c r="AN590" s="201"/>
      <c r="AO590" s="201"/>
    </row>
    <row r="591" spans="1:41" s="14" customFormat="1" ht="19.5" customHeight="1" x14ac:dyDescent="0.3">
      <c r="A591" s="439"/>
      <c r="B591" s="54">
        <v>71958000</v>
      </c>
      <c r="C591" s="8" t="s">
        <v>32</v>
      </c>
      <c r="D591" s="5"/>
      <c r="E591" s="5"/>
      <c r="F591" s="176"/>
      <c r="G591" s="81"/>
      <c r="H591" s="145"/>
      <c r="I591" s="101"/>
      <c r="J591" s="5" t="s">
        <v>303</v>
      </c>
      <c r="K591" s="20" t="s">
        <v>298</v>
      </c>
      <c r="L591" s="164">
        <v>5939</v>
      </c>
      <c r="M591" s="186">
        <v>5939</v>
      </c>
      <c r="N591" s="186"/>
      <c r="O591" s="186"/>
      <c r="P591" s="186"/>
      <c r="Q591" s="186">
        <f t="shared" si="52"/>
        <v>5939</v>
      </c>
      <c r="R591" s="31"/>
      <c r="S591" s="31"/>
      <c r="T591" s="31"/>
      <c r="U591" s="32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26"/>
      <c r="AM591" s="31"/>
      <c r="AN591" s="31"/>
      <c r="AO591" s="31"/>
    </row>
    <row r="592" spans="1:41" s="14" customFormat="1" ht="18" customHeight="1" x14ac:dyDescent="0.3">
      <c r="A592" s="437">
        <v>27</v>
      </c>
      <c r="B592" s="54">
        <v>71958000</v>
      </c>
      <c r="C592" s="8" t="s">
        <v>32</v>
      </c>
      <c r="D592" s="15" t="s">
        <v>32</v>
      </c>
      <c r="E592" s="8" t="s">
        <v>149</v>
      </c>
      <c r="F592" s="101">
        <v>10</v>
      </c>
      <c r="G592" s="49" t="s">
        <v>68</v>
      </c>
      <c r="H592" s="149">
        <v>4893.6000000000004</v>
      </c>
      <c r="I592" s="177">
        <v>224</v>
      </c>
      <c r="J592" s="448" t="s">
        <v>184</v>
      </c>
      <c r="K592" s="454" t="s">
        <v>5</v>
      </c>
      <c r="L592" s="189">
        <f>L593+L594</f>
        <v>898424</v>
      </c>
      <c r="M592" s="164">
        <f>L592</f>
        <v>898424</v>
      </c>
      <c r="N592" s="164">
        <v>0</v>
      </c>
      <c r="O592" s="164">
        <v>0</v>
      </c>
      <c r="P592" s="164">
        <v>0</v>
      </c>
      <c r="Q592" s="186">
        <f t="shared" si="52"/>
        <v>898424</v>
      </c>
      <c r="R592" s="31"/>
      <c r="S592" s="31"/>
      <c r="T592" s="31"/>
      <c r="U592" s="32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26"/>
      <c r="AM592" s="31"/>
      <c r="AN592" s="31"/>
      <c r="AO592" s="31"/>
    </row>
    <row r="593" spans="1:41" s="203" customFormat="1" ht="48" customHeight="1" x14ac:dyDescent="0.3">
      <c r="A593" s="438"/>
      <c r="B593" s="54">
        <v>71958000</v>
      </c>
      <c r="C593" s="8" t="s">
        <v>32</v>
      </c>
      <c r="D593" s="15"/>
      <c r="E593" s="8"/>
      <c r="F593" s="101"/>
      <c r="G593" s="49"/>
      <c r="H593" s="149"/>
      <c r="I593" s="177"/>
      <c r="J593" s="5" t="s">
        <v>185</v>
      </c>
      <c r="K593" s="454">
        <v>20</v>
      </c>
      <c r="L593" s="189">
        <v>846404</v>
      </c>
      <c r="M593" s="189">
        <f t="shared" ref="M593:M594" si="66">L593</f>
        <v>846404</v>
      </c>
      <c r="N593" s="164"/>
      <c r="O593" s="192"/>
      <c r="P593" s="189"/>
      <c r="Q593" s="186">
        <f t="shared" si="52"/>
        <v>846404</v>
      </c>
      <c r="R593" s="201"/>
      <c r="S593" s="201"/>
      <c r="T593" s="201"/>
      <c r="U593" s="46"/>
      <c r="V593" s="201"/>
      <c r="W593" s="201"/>
      <c r="X593" s="201"/>
      <c r="Y593" s="201"/>
      <c r="Z593" s="201"/>
      <c r="AA593" s="201"/>
      <c r="AB593" s="201"/>
      <c r="AC593" s="201"/>
      <c r="AD593" s="201"/>
      <c r="AE593" s="201"/>
      <c r="AF593" s="201"/>
      <c r="AG593" s="201"/>
      <c r="AH593" s="201"/>
      <c r="AI593" s="201"/>
      <c r="AJ593" s="201"/>
      <c r="AK593" s="201"/>
      <c r="AL593" s="202"/>
      <c r="AM593" s="201"/>
      <c r="AN593" s="201"/>
      <c r="AO593" s="201"/>
    </row>
    <row r="594" spans="1:41" s="14" customFormat="1" ht="19.5" customHeight="1" x14ac:dyDescent="0.3">
      <c r="A594" s="439"/>
      <c r="B594" s="54">
        <v>71958000</v>
      </c>
      <c r="C594" s="8" t="s">
        <v>32</v>
      </c>
      <c r="D594" s="5"/>
      <c r="E594" s="5"/>
      <c r="F594" s="176"/>
      <c r="G594" s="81"/>
      <c r="H594" s="145"/>
      <c r="I594" s="101"/>
      <c r="J594" s="5" t="s">
        <v>303</v>
      </c>
      <c r="K594" s="20" t="s">
        <v>298</v>
      </c>
      <c r="L594" s="164">
        <v>52020</v>
      </c>
      <c r="M594" s="189">
        <f t="shared" si="66"/>
        <v>52020</v>
      </c>
      <c r="N594" s="186"/>
      <c r="O594" s="186"/>
      <c r="P594" s="186"/>
      <c r="Q594" s="186">
        <f t="shared" si="52"/>
        <v>52020</v>
      </c>
      <c r="R594" s="31"/>
      <c r="S594" s="31"/>
      <c r="T594" s="31"/>
      <c r="U594" s="32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26"/>
      <c r="AM594" s="31"/>
      <c r="AN594" s="31"/>
      <c r="AO594" s="31"/>
    </row>
    <row r="595" spans="1:41" s="14" customFormat="1" ht="18" customHeight="1" x14ac:dyDescent="0.3">
      <c r="A595" s="437">
        <v>28</v>
      </c>
      <c r="B595" s="54">
        <v>71958000</v>
      </c>
      <c r="C595" s="8" t="s">
        <v>32</v>
      </c>
      <c r="D595" s="15" t="s">
        <v>32</v>
      </c>
      <c r="E595" s="8" t="s">
        <v>33</v>
      </c>
      <c r="F595" s="101">
        <v>6</v>
      </c>
      <c r="G595" s="49" t="s">
        <v>68</v>
      </c>
      <c r="H595" s="149">
        <v>925</v>
      </c>
      <c r="I595" s="177">
        <v>29</v>
      </c>
      <c r="J595" s="448" t="s">
        <v>184</v>
      </c>
      <c r="K595" s="454" t="s">
        <v>5</v>
      </c>
      <c r="L595" s="189">
        <f>L596+L597</f>
        <v>51634</v>
      </c>
      <c r="M595" s="164">
        <v>3586</v>
      </c>
      <c r="N595" s="164">
        <v>0</v>
      </c>
      <c r="O595" s="164">
        <f>O596</f>
        <v>45760</v>
      </c>
      <c r="P595" s="164">
        <f>P596</f>
        <v>2288</v>
      </c>
      <c r="Q595" s="186">
        <f t="shared" si="52"/>
        <v>51634</v>
      </c>
      <c r="R595" s="31"/>
      <c r="S595" s="31"/>
      <c r="T595" s="31"/>
      <c r="U595" s="32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26"/>
      <c r="AM595" s="31"/>
      <c r="AN595" s="31"/>
      <c r="AO595" s="31"/>
    </row>
    <row r="596" spans="1:41" s="203" customFormat="1" ht="48" customHeight="1" x14ac:dyDescent="0.3">
      <c r="A596" s="438"/>
      <c r="B596" s="54">
        <v>71958000</v>
      </c>
      <c r="C596" s="8" t="s">
        <v>32</v>
      </c>
      <c r="D596" s="15"/>
      <c r="E596" s="8"/>
      <c r="F596" s="101"/>
      <c r="G596" s="49"/>
      <c r="H596" s="149"/>
      <c r="I596" s="177"/>
      <c r="J596" s="5" t="s">
        <v>185</v>
      </c>
      <c r="K596" s="454">
        <v>20</v>
      </c>
      <c r="L596" s="189">
        <v>48048</v>
      </c>
      <c r="M596" s="144"/>
      <c r="N596" s="164"/>
      <c r="O596" s="192">
        <v>45760</v>
      </c>
      <c r="P596" s="189">
        <v>2288</v>
      </c>
      <c r="Q596" s="186">
        <f t="shared" si="52"/>
        <v>48048</v>
      </c>
      <c r="R596" s="201"/>
      <c r="S596" s="201"/>
      <c r="T596" s="201"/>
      <c r="U596" s="46"/>
      <c r="V596" s="201"/>
      <c r="W596" s="201"/>
      <c r="X596" s="201"/>
      <c r="Y596" s="201"/>
      <c r="Z596" s="201"/>
      <c r="AA596" s="201"/>
      <c r="AB596" s="201"/>
      <c r="AC596" s="201"/>
      <c r="AD596" s="201"/>
      <c r="AE596" s="201"/>
      <c r="AF596" s="201"/>
      <c r="AG596" s="201"/>
      <c r="AH596" s="201"/>
      <c r="AI596" s="201"/>
      <c r="AJ596" s="201"/>
      <c r="AK596" s="201"/>
      <c r="AL596" s="202"/>
      <c r="AM596" s="201"/>
      <c r="AN596" s="201"/>
      <c r="AO596" s="201"/>
    </row>
    <row r="597" spans="1:41" s="14" customFormat="1" ht="19.5" customHeight="1" x14ac:dyDescent="0.3">
      <c r="A597" s="439"/>
      <c r="B597" s="54">
        <v>71958000</v>
      </c>
      <c r="C597" s="8" t="s">
        <v>32</v>
      </c>
      <c r="D597" s="5"/>
      <c r="E597" s="5"/>
      <c r="F597" s="176"/>
      <c r="G597" s="81"/>
      <c r="H597" s="145"/>
      <c r="I597" s="101"/>
      <c r="J597" s="5" t="s">
        <v>303</v>
      </c>
      <c r="K597" s="20" t="s">
        <v>298</v>
      </c>
      <c r="L597" s="164">
        <v>3586</v>
      </c>
      <c r="M597" s="186">
        <v>3586</v>
      </c>
      <c r="N597" s="186"/>
      <c r="O597" s="186"/>
      <c r="P597" s="186"/>
      <c r="Q597" s="186">
        <f t="shared" si="52"/>
        <v>3586</v>
      </c>
      <c r="R597" s="31"/>
      <c r="S597" s="31"/>
      <c r="T597" s="31"/>
      <c r="U597" s="32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26"/>
      <c r="AM597" s="31"/>
      <c r="AN597" s="31"/>
      <c r="AO597" s="31"/>
    </row>
    <row r="598" spans="1:41" s="14" customFormat="1" ht="18" customHeight="1" x14ac:dyDescent="0.3">
      <c r="A598" s="437">
        <v>29</v>
      </c>
      <c r="B598" s="54">
        <v>71958000</v>
      </c>
      <c r="C598" s="8" t="s">
        <v>32</v>
      </c>
      <c r="D598" s="15" t="s">
        <v>32</v>
      </c>
      <c r="E598" s="8" t="s">
        <v>35</v>
      </c>
      <c r="F598" s="101">
        <v>38</v>
      </c>
      <c r="G598" s="49" t="s">
        <v>68</v>
      </c>
      <c r="H598" s="149">
        <v>2304.1999999999998</v>
      </c>
      <c r="I598" s="177">
        <v>108</v>
      </c>
      <c r="J598" s="448" t="s">
        <v>184</v>
      </c>
      <c r="K598" s="454" t="s">
        <v>5</v>
      </c>
      <c r="L598" s="189">
        <f>L599+L600</f>
        <v>131212</v>
      </c>
      <c r="M598" s="164">
        <f>L598</f>
        <v>131212</v>
      </c>
      <c r="N598" s="164">
        <v>0</v>
      </c>
      <c r="O598" s="164">
        <v>0</v>
      </c>
      <c r="P598" s="164">
        <v>0</v>
      </c>
      <c r="Q598" s="186">
        <f t="shared" si="52"/>
        <v>131212</v>
      </c>
      <c r="R598" s="31"/>
      <c r="S598" s="31"/>
      <c r="T598" s="31"/>
      <c r="U598" s="32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26"/>
      <c r="AM598" s="31"/>
      <c r="AN598" s="31"/>
      <c r="AO598" s="31"/>
    </row>
    <row r="599" spans="1:41" s="203" customFormat="1" ht="48" customHeight="1" x14ac:dyDescent="0.3">
      <c r="A599" s="438"/>
      <c r="B599" s="54">
        <v>71958000</v>
      </c>
      <c r="C599" s="8" t="s">
        <v>32</v>
      </c>
      <c r="D599" s="15"/>
      <c r="E599" s="8"/>
      <c r="F599" s="101"/>
      <c r="G599" s="49"/>
      <c r="H599" s="149"/>
      <c r="I599" s="177"/>
      <c r="J599" s="5" t="s">
        <v>185</v>
      </c>
      <c r="K599" s="454">
        <v>20</v>
      </c>
      <c r="L599" s="189">
        <v>112358</v>
      </c>
      <c r="M599" s="189">
        <f t="shared" ref="M599:M600" si="67">L599</f>
        <v>112358</v>
      </c>
      <c r="N599" s="164"/>
      <c r="O599" s="192"/>
      <c r="P599" s="189"/>
      <c r="Q599" s="186">
        <f t="shared" si="52"/>
        <v>112358</v>
      </c>
      <c r="R599" s="201"/>
      <c r="S599" s="201"/>
      <c r="T599" s="201"/>
      <c r="U599" s="46"/>
      <c r="V599" s="201"/>
      <c r="W599" s="201"/>
      <c r="X599" s="201"/>
      <c r="Y599" s="201"/>
      <c r="Z599" s="201"/>
      <c r="AA599" s="201"/>
      <c r="AB599" s="201"/>
      <c r="AC599" s="201"/>
      <c r="AD599" s="201"/>
      <c r="AE599" s="201"/>
      <c r="AF599" s="201"/>
      <c r="AG599" s="201"/>
      <c r="AH599" s="201"/>
      <c r="AI599" s="201"/>
      <c r="AJ599" s="201"/>
      <c r="AK599" s="201"/>
      <c r="AL599" s="202"/>
      <c r="AM599" s="201"/>
      <c r="AN599" s="201"/>
      <c r="AO599" s="201"/>
    </row>
    <row r="600" spans="1:41" s="14" customFormat="1" ht="19.5" customHeight="1" x14ac:dyDescent="0.3">
      <c r="A600" s="439"/>
      <c r="B600" s="54">
        <v>71958000</v>
      </c>
      <c r="C600" s="8" t="s">
        <v>32</v>
      </c>
      <c r="D600" s="5"/>
      <c r="E600" s="5"/>
      <c r="F600" s="176"/>
      <c r="G600" s="81"/>
      <c r="H600" s="145"/>
      <c r="I600" s="101"/>
      <c r="J600" s="5" t="s">
        <v>303</v>
      </c>
      <c r="K600" s="20" t="s">
        <v>298</v>
      </c>
      <c r="L600" s="164">
        <v>18854</v>
      </c>
      <c r="M600" s="189">
        <f t="shared" si="67"/>
        <v>18854</v>
      </c>
      <c r="N600" s="186"/>
      <c r="O600" s="186"/>
      <c r="P600" s="186"/>
      <c r="Q600" s="186">
        <f t="shared" si="52"/>
        <v>18854</v>
      </c>
      <c r="R600" s="31"/>
      <c r="S600" s="31"/>
      <c r="T600" s="31"/>
      <c r="U600" s="32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26"/>
      <c r="AM600" s="31"/>
      <c r="AN600" s="31"/>
      <c r="AO600" s="31"/>
    </row>
    <row r="601" spans="1:41" s="14" customFormat="1" ht="18" customHeight="1" x14ac:dyDescent="0.3">
      <c r="A601" s="437">
        <v>30</v>
      </c>
      <c r="B601" s="54">
        <v>71958000</v>
      </c>
      <c r="C601" s="8" t="s">
        <v>32</v>
      </c>
      <c r="D601" s="15" t="s">
        <v>32</v>
      </c>
      <c r="E601" s="8" t="s">
        <v>149</v>
      </c>
      <c r="F601" s="101">
        <v>8</v>
      </c>
      <c r="G601" s="49" t="s">
        <v>68</v>
      </c>
      <c r="H601" s="149">
        <v>4871.1000000000004</v>
      </c>
      <c r="I601" s="177">
        <v>182</v>
      </c>
      <c r="J601" s="448" t="s">
        <v>184</v>
      </c>
      <c r="K601" s="454" t="s">
        <v>5</v>
      </c>
      <c r="L601" s="189">
        <f>L602+L603</f>
        <v>148405</v>
      </c>
      <c r="M601" s="164">
        <f>L601</f>
        <v>148405</v>
      </c>
      <c r="N601" s="164">
        <v>0</v>
      </c>
      <c r="O601" s="164">
        <v>0</v>
      </c>
      <c r="P601" s="164">
        <v>0</v>
      </c>
      <c r="Q601" s="186">
        <f t="shared" si="52"/>
        <v>148405</v>
      </c>
      <c r="R601" s="31"/>
      <c r="S601" s="31"/>
      <c r="T601" s="31"/>
      <c r="U601" s="32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26"/>
      <c r="AM601" s="31"/>
      <c r="AN601" s="31"/>
      <c r="AO601" s="31"/>
    </row>
    <row r="602" spans="1:41" s="203" customFormat="1" ht="48" customHeight="1" x14ac:dyDescent="0.3">
      <c r="A602" s="438"/>
      <c r="B602" s="54">
        <v>71958000</v>
      </c>
      <c r="C602" s="8" t="s">
        <v>32</v>
      </c>
      <c r="D602" s="15"/>
      <c r="E602" s="8"/>
      <c r="F602" s="101"/>
      <c r="G602" s="49"/>
      <c r="H602" s="149"/>
      <c r="I602" s="177"/>
      <c r="J602" s="5" t="s">
        <v>185</v>
      </c>
      <c r="K602" s="454">
        <v>20</v>
      </c>
      <c r="L602" s="189">
        <v>127080</v>
      </c>
      <c r="M602" s="189">
        <f t="shared" ref="M602:M603" si="68">L602</f>
        <v>127080</v>
      </c>
      <c r="N602" s="164"/>
      <c r="O602" s="192"/>
      <c r="P602" s="189"/>
      <c r="Q602" s="186">
        <f t="shared" si="52"/>
        <v>127080</v>
      </c>
      <c r="R602" s="201"/>
      <c r="S602" s="201"/>
      <c r="T602" s="201"/>
      <c r="U602" s="46"/>
      <c r="V602" s="201"/>
      <c r="W602" s="201"/>
      <c r="X602" s="201"/>
      <c r="Y602" s="201"/>
      <c r="Z602" s="201"/>
      <c r="AA602" s="201"/>
      <c r="AB602" s="201"/>
      <c r="AC602" s="201"/>
      <c r="AD602" s="201"/>
      <c r="AE602" s="201"/>
      <c r="AF602" s="201"/>
      <c r="AG602" s="201"/>
      <c r="AH602" s="201"/>
      <c r="AI602" s="201"/>
      <c r="AJ602" s="201"/>
      <c r="AK602" s="201"/>
      <c r="AL602" s="202"/>
      <c r="AM602" s="201"/>
      <c r="AN602" s="201"/>
      <c r="AO602" s="201"/>
    </row>
    <row r="603" spans="1:41" s="14" customFormat="1" ht="19.5" customHeight="1" x14ac:dyDescent="0.3">
      <c r="A603" s="439"/>
      <c r="B603" s="54">
        <v>71958000</v>
      </c>
      <c r="C603" s="8" t="s">
        <v>32</v>
      </c>
      <c r="D603" s="5"/>
      <c r="E603" s="5"/>
      <c r="F603" s="176"/>
      <c r="G603" s="81"/>
      <c r="H603" s="145"/>
      <c r="I603" s="101"/>
      <c r="J603" s="5" t="s">
        <v>303</v>
      </c>
      <c r="K603" s="20" t="s">
        <v>298</v>
      </c>
      <c r="L603" s="164">
        <v>21325</v>
      </c>
      <c r="M603" s="189">
        <f t="shared" si="68"/>
        <v>21325</v>
      </c>
      <c r="N603" s="186"/>
      <c r="O603" s="186"/>
      <c r="P603" s="186"/>
      <c r="Q603" s="186">
        <f t="shared" si="52"/>
        <v>21325</v>
      </c>
      <c r="R603" s="31"/>
      <c r="S603" s="31"/>
      <c r="T603" s="31"/>
      <c r="U603" s="32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26"/>
      <c r="AM603" s="31"/>
      <c r="AN603" s="31"/>
      <c r="AO603" s="31"/>
    </row>
    <row r="604" spans="1:41" s="14" customFormat="1" ht="18" customHeight="1" x14ac:dyDescent="0.3">
      <c r="A604" s="437">
        <v>31</v>
      </c>
      <c r="B604" s="54">
        <v>71958000</v>
      </c>
      <c r="C604" s="8" t="s">
        <v>32</v>
      </c>
      <c r="D604" s="15" t="s">
        <v>32</v>
      </c>
      <c r="E604" s="8" t="s">
        <v>71</v>
      </c>
      <c r="F604" s="101">
        <v>22</v>
      </c>
      <c r="G604" s="49" t="s">
        <v>68</v>
      </c>
      <c r="H604" s="149">
        <v>5415.5</v>
      </c>
      <c r="I604" s="177">
        <v>202</v>
      </c>
      <c r="J604" s="448" t="s">
        <v>184</v>
      </c>
      <c r="K604" s="454" t="s">
        <v>5</v>
      </c>
      <c r="L604" s="189">
        <f>L605+L606</f>
        <v>166201</v>
      </c>
      <c r="M604" s="164">
        <f>L604</f>
        <v>166201</v>
      </c>
      <c r="N604" s="164">
        <v>0</v>
      </c>
      <c r="O604" s="164">
        <v>0</v>
      </c>
      <c r="P604" s="164">
        <v>0</v>
      </c>
      <c r="Q604" s="186">
        <f t="shared" si="52"/>
        <v>166201</v>
      </c>
      <c r="R604" s="31"/>
      <c r="S604" s="31"/>
      <c r="T604" s="31"/>
      <c r="U604" s="32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26"/>
      <c r="AM604" s="31"/>
      <c r="AN604" s="31"/>
      <c r="AO604" s="31"/>
    </row>
    <row r="605" spans="1:41" s="203" customFormat="1" ht="48" customHeight="1" x14ac:dyDescent="0.3">
      <c r="A605" s="438"/>
      <c r="B605" s="54">
        <v>71958000</v>
      </c>
      <c r="C605" s="8" t="s">
        <v>32</v>
      </c>
      <c r="D605" s="15"/>
      <c r="E605" s="8"/>
      <c r="F605" s="101"/>
      <c r="G605" s="49"/>
      <c r="H605" s="149"/>
      <c r="I605" s="177"/>
      <c r="J605" s="5" t="s">
        <v>185</v>
      </c>
      <c r="K605" s="454">
        <v>20</v>
      </c>
      <c r="L605" s="189">
        <v>144300</v>
      </c>
      <c r="M605" s="189">
        <f t="shared" ref="M605:M606" si="69">L605</f>
        <v>144300</v>
      </c>
      <c r="N605" s="164"/>
      <c r="O605" s="192"/>
      <c r="P605" s="189"/>
      <c r="Q605" s="186">
        <f t="shared" si="52"/>
        <v>144300</v>
      </c>
      <c r="R605" s="201"/>
      <c r="S605" s="201"/>
      <c r="T605" s="201"/>
      <c r="U605" s="46"/>
      <c r="V605" s="201"/>
      <c r="W605" s="201"/>
      <c r="X605" s="201"/>
      <c r="Y605" s="201"/>
      <c r="Z605" s="201"/>
      <c r="AA605" s="201"/>
      <c r="AB605" s="201"/>
      <c r="AC605" s="201"/>
      <c r="AD605" s="201"/>
      <c r="AE605" s="201"/>
      <c r="AF605" s="201"/>
      <c r="AG605" s="201"/>
      <c r="AH605" s="201"/>
      <c r="AI605" s="201"/>
      <c r="AJ605" s="201"/>
      <c r="AK605" s="201"/>
      <c r="AL605" s="202"/>
      <c r="AM605" s="201"/>
      <c r="AN605" s="201"/>
      <c r="AO605" s="201"/>
    </row>
    <row r="606" spans="1:41" s="14" customFormat="1" ht="19.5" customHeight="1" x14ac:dyDescent="0.3">
      <c r="A606" s="439"/>
      <c r="B606" s="54">
        <v>71958000</v>
      </c>
      <c r="C606" s="8" t="s">
        <v>32</v>
      </c>
      <c r="D606" s="5"/>
      <c r="E606" s="5"/>
      <c r="F606" s="176"/>
      <c r="G606" s="81"/>
      <c r="H606" s="145"/>
      <c r="I606" s="101"/>
      <c r="J606" s="5" t="s">
        <v>303</v>
      </c>
      <c r="K606" s="20" t="s">
        <v>298</v>
      </c>
      <c r="L606" s="164">
        <v>21901</v>
      </c>
      <c r="M606" s="189">
        <f t="shared" si="69"/>
        <v>21901</v>
      </c>
      <c r="N606" s="186"/>
      <c r="O606" s="186"/>
      <c r="P606" s="186"/>
      <c r="Q606" s="186">
        <f t="shared" si="52"/>
        <v>21901</v>
      </c>
      <c r="R606" s="31"/>
      <c r="S606" s="31"/>
      <c r="T606" s="31"/>
      <c r="U606" s="32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26"/>
      <c r="AM606" s="31"/>
      <c r="AN606" s="31"/>
      <c r="AO606" s="31"/>
    </row>
    <row r="607" spans="1:41" s="14" customFormat="1" ht="18" customHeight="1" x14ac:dyDescent="0.3">
      <c r="A607" s="437">
        <v>32</v>
      </c>
      <c r="B607" s="54">
        <v>71958000</v>
      </c>
      <c r="C607" s="8" t="s">
        <v>32</v>
      </c>
      <c r="D607" s="15" t="s">
        <v>32</v>
      </c>
      <c r="E607" s="8" t="s">
        <v>243</v>
      </c>
      <c r="F607" s="101">
        <v>74</v>
      </c>
      <c r="G607" s="49" t="s">
        <v>68</v>
      </c>
      <c r="H607" s="149">
        <v>443.2</v>
      </c>
      <c r="I607" s="177">
        <v>12</v>
      </c>
      <c r="J607" s="448" t="s">
        <v>184</v>
      </c>
      <c r="K607" s="454" t="s">
        <v>5</v>
      </c>
      <c r="L607" s="189">
        <f>L608+L609</f>
        <v>122364</v>
      </c>
      <c r="M607" s="189">
        <f>M608+M609</f>
        <v>4307</v>
      </c>
      <c r="N607" s="189">
        <f>N608+N609</f>
        <v>0</v>
      </c>
      <c r="O607" s="189">
        <f>O608+O609</f>
        <v>112435</v>
      </c>
      <c r="P607" s="189">
        <f>P608+P609</f>
        <v>5622</v>
      </c>
      <c r="Q607" s="186">
        <f t="shared" si="52"/>
        <v>122364</v>
      </c>
      <c r="R607" s="31"/>
      <c r="S607" s="31"/>
      <c r="T607" s="31"/>
      <c r="U607" s="32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26"/>
      <c r="AM607" s="31"/>
      <c r="AN607" s="31"/>
      <c r="AO607" s="31"/>
    </row>
    <row r="608" spans="1:41" s="203" customFormat="1" ht="48" customHeight="1" x14ac:dyDescent="0.3">
      <c r="A608" s="438"/>
      <c r="B608" s="54">
        <v>71958000</v>
      </c>
      <c r="C608" s="8" t="s">
        <v>32</v>
      </c>
      <c r="D608" s="15"/>
      <c r="E608" s="8"/>
      <c r="F608" s="101"/>
      <c r="G608" s="49"/>
      <c r="H608" s="149"/>
      <c r="I608" s="177"/>
      <c r="J608" s="5" t="s">
        <v>185</v>
      </c>
      <c r="K608" s="454">
        <v>20</v>
      </c>
      <c r="L608" s="189">
        <v>118057</v>
      </c>
      <c r="M608" s="144"/>
      <c r="N608" s="151"/>
      <c r="O608" s="191">
        <v>112435</v>
      </c>
      <c r="P608" s="191">
        <v>5622</v>
      </c>
      <c r="Q608" s="186">
        <f t="shared" si="52"/>
        <v>118057</v>
      </c>
      <c r="R608" s="201"/>
      <c r="S608" s="201"/>
      <c r="T608" s="201"/>
      <c r="U608" s="46"/>
      <c r="V608" s="201"/>
      <c r="W608" s="201"/>
      <c r="X608" s="201"/>
      <c r="Y608" s="201"/>
      <c r="Z608" s="201"/>
      <c r="AA608" s="201"/>
      <c r="AB608" s="201"/>
      <c r="AC608" s="201"/>
      <c r="AD608" s="201"/>
      <c r="AE608" s="201"/>
      <c r="AF608" s="201"/>
      <c r="AG608" s="201"/>
      <c r="AH608" s="201"/>
      <c r="AI608" s="201"/>
      <c r="AJ608" s="201"/>
      <c r="AK608" s="201"/>
      <c r="AL608" s="202"/>
      <c r="AM608" s="201"/>
      <c r="AN608" s="201"/>
      <c r="AO608" s="201"/>
    </row>
    <row r="609" spans="1:41" s="14" customFormat="1" ht="19.5" customHeight="1" x14ac:dyDescent="0.3">
      <c r="A609" s="439"/>
      <c r="B609" s="54">
        <v>71958000</v>
      </c>
      <c r="C609" s="8" t="s">
        <v>32</v>
      </c>
      <c r="D609" s="5"/>
      <c r="E609" s="5"/>
      <c r="F609" s="176"/>
      <c r="G609" s="81"/>
      <c r="H609" s="145"/>
      <c r="I609" s="101"/>
      <c r="J609" s="5" t="s">
        <v>303</v>
      </c>
      <c r="K609" s="20" t="s">
        <v>298</v>
      </c>
      <c r="L609" s="164">
        <v>4307</v>
      </c>
      <c r="M609" s="164">
        <v>4307</v>
      </c>
      <c r="N609" s="186"/>
      <c r="O609" s="186"/>
      <c r="P609" s="186"/>
      <c r="Q609" s="186">
        <f t="shared" si="52"/>
        <v>4307</v>
      </c>
      <c r="R609" s="31"/>
      <c r="S609" s="31"/>
      <c r="T609" s="31"/>
      <c r="U609" s="32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26"/>
      <c r="AM609" s="31"/>
      <c r="AN609" s="31"/>
      <c r="AO609" s="31"/>
    </row>
    <row r="610" spans="1:41" s="14" customFormat="1" ht="18" customHeight="1" x14ac:dyDescent="0.3">
      <c r="A610" s="483" t="s">
        <v>150</v>
      </c>
      <c r="B610" s="484"/>
      <c r="C610" s="484"/>
      <c r="D610" s="484"/>
      <c r="E610" s="484"/>
      <c r="F610" s="101">
        <v>40</v>
      </c>
      <c r="G610" s="454" t="s">
        <v>5</v>
      </c>
      <c r="H610" s="143">
        <f>H612+H616+H621+H624+H627+H630+H635+H638+H641+H645+H649+H652+H655+H659+H662+H665+H668+H671+H674+H677+H680+H683+H686+H690+H694+H698+H701+H704+H707+H710+H713+H716+H719+H722+H725+H728+H731+H734+H740+H743</f>
        <v>216226.40000000002</v>
      </c>
      <c r="I610" s="101">
        <f>I612+I616+I621+I624+I627+I630+I635+I638+I641+I645+I649+I652+I655+I659+I662+I665+I668+I671+I674+I677+I680+I683+I686+I690+I694+I698+I701+I704+I707+I710+I713+I716+I719+I722+I725+I728+I731+I734+I740+I743</f>
        <v>7374</v>
      </c>
      <c r="J610" s="47" t="s">
        <v>5</v>
      </c>
      <c r="K610" s="7" t="s">
        <v>5</v>
      </c>
      <c r="L610" s="144">
        <f>L612+L616+L621+L624+L627+L630+L635+L638+L641+L645+L649+L652+L655+L659+L662+L665+L668+L671+L674+L677+L680+L683+L686+L690+L694+L698+L701+L704+L707+L710+L713+L716+L719+L722+L725+L728+L731+L734+L740+L743</f>
        <v>150294317</v>
      </c>
      <c r="M610" s="144">
        <f>M612+M616+M621+M624+M627+M630+M635+M638+M641+M645+M649+M652+M655+M659+M662+M665+M668+M671+M674+M677+M680+M683+M686+M690+M694+M698+M701+M704+M707+M710+M713+M716+M719+M722+M725+M728+M731+M734+M740+M743</f>
        <v>149087015</v>
      </c>
      <c r="N610" s="144">
        <f>N612+N616+N621+N624+N627+N630+N635+N638+N641+N645+N649+N652+N655+N659+N662+N665+N668+N671+N674+N677+N680+N683+N686+N690+N694+N698+N701+N704+N707+N710+N713+N716+N719+N722+N725+N728+N731+N734+N740+N743</f>
        <v>0</v>
      </c>
      <c r="O610" s="144">
        <f>O611+O612+O616+O621+O624+O627+O630+O635+O638+O641+O645+O649+O652+O655+O659+O662+O665+O668+O671+O674+O677+O680+O683+O686+O690+O694+O698+O701+O704+O707+O710+O713+O716+O719+O722+O725+O728+O731+O734+O740+O743</f>
        <v>4012000</v>
      </c>
      <c r="P610" s="144">
        <f>P612+P616+P621+P624+P627+P630+P635+P638+P641+P645+P649+P652+P655+P659+P662+P665+P668+P671+P674+P677+P680+P683+P686+P690+P694+P698+P701+P704+P707+P710+P713+P716+P719+P722+P725+P728+P731+P734+P740+P743</f>
        <v>57494</v>
      </c>
      <c r="Q610" s="186">
        <f t="shared" si="52"/>
        <v>153156509</v>
      </c>
      <c r="R610" s="31"/>
      <c r="S610" s="31"/>
      <c r="T610" s="31"/>
      <c r="U610" s="32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26"/>
      <c r="AM610" s="31"/>
      <c r="AN610" s="31"/>
      <c r="AO610" s="31"/>
    </row>
    <row r="611" spans="1:41" s="203" customFormat="1" ht="18" customHeight="1" x14ac:dyDescent="0.3">
      <c r="A611" s="480" t="s">
        <v>97</v>
      </c>
      <c r="B611" s="481"/>
      <c r="C611" s="481"/>
      <c r="D611" s="481"/>
      <c r="E611" s="481"/>
      <c r="F611" s="481"/>
      <c r="G611" s="481"/>
      <c r="H611" s="481"/>
      <c r="I611" s="482"/>
      <c r="J611" s="47" t="s">
        <v>5</v>
      </c>
      <c r="K611" s="7" t="s">
        <v>5</v>
      </c>
      <c r="L611" s="186"/>
      <c r="M611" s="187"/>
      <c r="N611" s="187"/>
      <c r="O611" s="189">
        <v>2862192</v>
      </c>
      <c r="P611" s="187"/>
      <c r="Q611" s="186">
        <f t="shared" si="52"/>
        <v>2862192</v>
      </c>
      <c r="R611" s="201"/>
      <c r="S611" s="201"/>
      <c r="T611" s="201"/>
      <c r="U611" s="46"/>
      <c r="V611" s="201"/>
      <c r="W611" s="201"/>
      <c r="X611" s="201"/>
      <c r="Y611" s="201"/>
      <c r="Z611" s="201"/>
      <c r="AA611" s="201"/>
      <c r="AB611" s="201"/>
      <c r="AC611" s="201"/>
      <c r="AD611" s="201"/>
      <c r="AE611" s="201"/>
      <c r="AF611" s="201"/>
      <c r="AG611" s="201"/>
      <c r="AH611" s="201"/>
      <c r="AI611" s="201"/>
      <c r="AJ611" s="201"/>
      <c r="AK611" s="201"/>
      <c r="AL611" s="202"/>
      <c r="AM611" s="201"/>
      <c r="AN611" s="201"/>
      <c r="AO611" s="201"/>
    </row>
    <row r="612" spans="1:41" s="14" customFormat="1" ht="18" customHeight="1" x14ac:dyDescent="0.3">
      <c r="A612" s="471">
        <v>1</v>
      </c>
      <c r="B612" s="89">
        <v>71916000</v>
      </c>
      <c r="C612" s="8" t="s">
        <v>24</v>
      </c>
      <c r="D612" s="8" t="s">
        <v>151</v>
      </c>
      <c r="E612" s="8" t="s">
        <v>28</v>
      </c>
      <c r="F612" s="101" t="s">
        <v>152</v>
      </c>
      <c r="G612" s="49" t="s">
        <v>68</v>
      </c>
      <c r="H612" s="143">
        <v>3560.6</v>
      </c>
      <c r="I612" s="101">
        <v>27</v>
      </c>
      <c r="J612" s="448" t="s">
        <v>184</v>
      </c>
      <c r="K612" s="454" t="s">
        <v>5</v>
      </c>
      <c r="L612" s="189">
        <f>L613+L614+L615</f>
        <v>3125463</v>
      </c>
      <c r="M612" s="189">
        <f>M613+M614+M615</f>
        <v>2992174</v>
      </c>
      <c r="N612" s="189">
        <f>N613+N614+N615</f>
        <v>0</v>
      </c>
      <c r="O612" s="189">
        <f>O613+O614+O615</f>
        <v>126941</v>
      </c>
      <c r="P612" s="189">
        <f>P613+P614+P615</f>
        <v>6348</v>
      </c>
      <c r="Q612" s="186">
        <f t="shared" si="52"/>
        <v>3125463</v>
      </c>
      <c r="R612" s="31"/>
      <c r="S612" s="31"/>
      <c r="T612" s="31"/>
      <c r="U612" s="32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26"/>
      <c r="AM612" s="31"/>
      <c r="AN612" s="31"/>
      <c r="AO612" s="31"/>
    </row>
    <row r="613" spans="1:41" s="14" customFormat="1" ht="48" customHeight="1" x14ac:dyDescent="0.3">
      <c r="A613" s="472"/>
      <c r="B613" s="89">
        <v>71916000</v>
      </c>
      <c r="C613" s="8" t="s">
        <v>24</v>
      </c>
      <c r="D613" s="8"/>
      <c r="E613" s="8"/>
      <c r="F613" s="101"/>
      <c r="G613" s="49"/>
      <c r="H613" s="143"/>
      <c r="I613" s="101"/>
      <c r="J613" s="5" t="s">
        <v>185</v>
      </c>
      <c r="K613" s="2">
        <v>20</v>
      </c>
      <c r="L613" s="189">
        <v>133289</v>
      </c>
      <c r="M613" s="144"/>
      <c r="N613" s="144"/>
      <c r="O613" s="189">
        <v>126941</v>
      </c>
      <c r="P613" s="189">
        <v>6348</v>
      </c>
      <c r="Q613" s="186">
        <f t="shared" ref="Q613:Q676" si="70">M613+N613+O613+P613</f>
        <v>133289</v>
      </c>
      <c r="R613" s="31"/>
      <c r="S613" s="31"/>
      <c r="T613" s="31"/>
      <c r="U613" s="32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26"/>
      <c r="AM613" s="31"/>
      <c r="AN613" s="31"/>
      <c r="AO613" s="31"/>
    </row>
    <row r="614" spans="1:41" s="203" customFormat="1" ht="33" customHeight="1" x14ac:dyDescent="0.3">
      <c r="A614" s="472"/>
      <c r="B614" s="89">
        <v>71916000</v>
      </c>
      <c r="C614" s="8" t="s">
        <v>24</v>
      </c>
      <c r="D614" s="8"/>
      <c r="E614" s="13"/>
      <c r="F614" s="178"/>
      <c r="G614" s="49"/>
      <c r="H614" s="150"/>
      <c r="I614" s="178"/>
      <c r="J614" s="16" t="s">
        <v>194</v>
      </c>
      <c r="K614" s="2" t="s">
        <v>37</v>
      </c>
      <c r="L614" s="189">
        <v>2929483</v>
      </c>
      <c r="M614" s="189">
        <v>2929483</v>
      </c>
      <c r="N614" s="144"/>
      <c r="O614" s="193"/>
      <c r="P614" s="144"/>
      <c r="Q614" s="186">
        <f t="shared" si="70"/>
        <v>2929483</v>
      </c>
      <c r="R614" s="201"/>
      <c r="S614" s="201"/>
      <c r="T614" s="201"/>
      <c r="U614" s="46"/>
      <c r="V614" s="201"/>
      <c r="W614" s="201"/>
      <c r="X614" s="201"/>
      <c r="Y614" s="201"/>
      <c r="Z614" s="201"/>
      <c r="AA614" s="201"/>
      <c r="AB614" s="201"/>
      <c r="AC614" s="201"/>
      <c r="AD614" s="201"/>
      <c r="AE614" s="201"/>
      <c r="AF614" s="201"/>
      <c r="AG614" s="201"/>
      <c r="AH614" s="201"/>
      <c r="AI614" s="201"/>
      <c r="AJ614" s="201"/>
      <c r="AK614" s="201"/>
      <c r="AL614" s="202"/>
      <c r="AM614" s="201"/>
      <c r="AN614" s="201"/>
      <c r="AO614" s="201"/>
    </row>
    <row r="615" spans="1:41" s="14" customFormat="1" ht="18" customHeight="1" x14ac:dyDescent="0.3">
      <c r="A615" s="473"/>
      <c r="B615" s="89">
        <v>71916000</v>
      </c>
      <c r="C615" s="8" t="s">
        <v>24</v>
      </c>
      <c r="D615" s="8"/>
      <c r="E615" s="13"/>
      <c r="F615" s="178"/>
      <c r="G615" s="49"/>
      <c r="H615" s="150"/>
      <c r="I615" s="178"/>
      <c r="J615" s="448" t="s">
        <v>189</v>
      </c>
      <c r="K615" s="2">
        <v>21</v>
      </c>
      <c r="L615" s="189">
        <v>62691</v>
      </c>
      <c r="M615" s="189">
        <v>62691</v>
      </c>
      <c r="N615" s="144"/>
      <c r="O615" s="144"/>
      <c r="P615" s="144"/>
      <c r="Q615" s="186">
        <f t="shared" si="70"/>
        <v>62691</v>
      </c>
      <c r="R615" s="31"/>
      <c r="S615" s="31"/>
      <c r="T615" s="31"/>
      <c r="U615" s="32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26"/>
      <c r="AM615" s="31"/>
      <c r="AN615" s="31"/>
      <c r="AO615" s="31"/>
    </row>
    <row r="616" spans="1:41" s="296" customFormat="1" ht="18" customHeight="1" x14ac:dyDescent="0.3">
      <c r="A616" s="488">
        <v>2</v>
      </c>
      <c r="B616" s="89">
        <v>71916000</v>
      </c>
      <c r="C616" s="8" t="s">
        <v>24</v>
      </c>
      <c r="D616" s="8" t="s">
        <v>151</v>
      </c>
      <c r="E616" s="13" t="s">
        <v>30</v>
      </c>
      <c r="F616" s="178" t="s">
        <v>31</v>
      </c>
      <c r="G616" s="49" t="s">
        <v>68</v>
      </c>
      <c r="H616" s="150">
        <v>7227</v>
      </c>
      <c r="I616" s="178">
        <v>316</v>
      </c>
      <c r="J616" s="448" t="s">
        <v>184</v>
      </c>
      <c r="K616" s="2" t="s">
        <v>5</v>
      </c>
      <c r="L616" s="189">
        <f>L617+L618+L619+L620</f>
        <v>11576573</v>
      </c>
      <c r="M616" s="189">
        <f>L616</f>
        <v>11576573</v>
      </c>
      <c r="N616" s="195">
        <v>0</v>
      </c>
      <c r="O616" s="195">
        <v>0</v>
      </c>
      <c r="P616" s="195">
        <v>0</v>
      </c>
      <c r="Q616" s="186">
        <f t="shared" si="70"/>
        <v>11576573</v>
      </c>
      <c r="R616" s="294"/>
      <c r="S616" s="294"/>
      <c r="T616" s="294"/>
      <c r="U616" s="295"/>
      <c r="W616" s="294"/>
      <c r="X616" s="294"/>
      <c r="Y616" s="294"/>
      <c r="Z616" s="294"/>
      <c r="AA616" s="294"/>
      <c r="AB616" s="294"/>
      <c r="AC616" s="294"/>
      <c r="AD616" s="294"/>
      <c r="AE616" s="294"/>
      <c r="AF616" s="294"/>
      <c r="AG616" s="294"/>
      <c r="AH616" s="294"/>
      <c r="AI616" s="294"/>
      <c r="AJ616" s="294"/>
      <c r="AK616" s="294"/>
      <c r="AL616" s="292"/>
      <c r="AM616" s="294"/>
      <c r="AN616" s="294"/>
      <c r="AO616" s="294"/>
    </row>
    <row r="617" spans="1:41" s="293" customFormat="1" ht="18" customHeight="1" x14ac:dyDescent="0.3">
      <c r="A617" s="489"/>
      <c r="B617" s="89">
        <v>71916000</v>
      </c>
      <c r="C617" s="8" t="s">
        <v>24</v>
      </c>
      <c r="D617" s="8"/>
      <c r="E617" s="13"/>
      <c r="F617" s="178"/>
      <c r="G617" s="49"/>
      <c r="H617" s="150"/>
      <c r="I617" s="178"/>
      <c r="J617" s="5" t="s">
        <v>191</v>
      </c>
      <c r="K617" s="20" t="s">
        <v>9</v>
      </c>
      <c r="L617" s="189">
        <f>10300510+630787</f>
        <v>10931297</v>
      </c>
      <c r="M617" s="189">
        <f t="shared" ref="M617:M620" si="71">L617</f>
        <v>10931297</v>
      </c>
      <c r="N617" s="144"/>
      <c r="O617" s="144"/>
      <c r="P617" s="144"/>
      <c r="Q617" s="186">
        <f t="shared" si="70"/>
        <v>10931297</v>
      </c>
      <c r="R617" s="290"/>
      <c r="S617" s="290"/>
      <c r="T617" s="290"/>
      <c r="U617" s="291"/>
      <c r="V617" s="290"/>
      <c r="W617" s="290"/>
      <c r="X617" s="290"/>
      <c r="Y617" s="290"/>
      <c r="Z617" s="290"/>
      <c r="AA617" s="290"/>
      <c r="AB617" s="290"/>
      <c r="AC617" s="290"/>
      <c r="AD617" s="290"/>
      <c r="AE617" s="290"/>
      <c r="AF617" s="290"/>
      <c r="AG617" s="290"/>
      <c r="AH617" s="290"/>
      <c r="AI617" s="290"/>
      <c r="AJ617" s="290"/>
      <c r="AK617" s="290"/>
      <c r="AL617" s="292"/>
      <c r="AM617" s="290"/>
      <c r="AN617" s="290"/>
      <c r="AO617" s="290"/>
    </row>
    <row r="618" spans="1:41" s="296" customFormat="1" ht="18" customHeight="1" x14ac:dyDescent="0.3">
      <c r="A618" s="489"/>
      <c r="B618" s="89">
        <v>71916000</v>
      </c>
      <c r="C618" s="8" t="s">
        <v>24</v>
      </c>
      <c r="D618" s="8"/>
      <c r="E618" s="13"/>
      <c r="F618" s="178"/>
      <c r="G618" s="49"/>
      <c r="H618" s="150"/>
      <c r="I618" s="178"/>
      <c r="J618" s="448" t="s">
        <v>189</v>
      </c>
      <c r="K618" s="2">
        <v>21</v>
      </c>
      <c r="L618" s="189">
        <v>233930</v>
      </c>
      <c r="M618" s="189">
        <f t="shared" si="71"/>
        <v>233930</v>
      </c>
      <c r="N618" s="144"/>
      <c r="O618" s="144"/>
      <c r="P618" s="144"/>
      <c r="Q618" s="186">
        <f t="shared" si="70"/>
        <v>233930</v>
      </c>
      <c r="R618" s="294"/>
      <c r="S618" s="294"/>
      <c r="T618" s="294"/>
      <c r="U618" s="295"/>
      <c r="W618" s="294"/>
      <c r="X618" s="294"/>
      <c r="Y618" s="294"/>
      <c r="Z618" s="294"/>
      <c r="AA618" s="294"/>
      <c r="AB618" s="294"/>
      <c r="AC618" s="294"/>
      <c r="AD618" s="294"/>
      <c r="AE618" s="294"/>
      <c r="AF618" s="294"/>
      <c r="AG618" s="294"/>
      <c r="AH618" s="294"/>
      <c r="AI618" s="294"/>
      <c r="AJ618" s="294"/>
      <c r="AK618" s="294"/>
      <c r="AL618" s="292"/>
      <c r="AM618" s="294"/>
      <c r="AN618" s="294"/>
      <c r="AO618" s="294"/>
    </row>
    <row r="619" spans="1:41" s="296" customFormat="1" ht="48" customHeight="1" x14ac:dyDescent="0.3">
      <c r="A619" s="489"/>
      <c r="B619" s="89">
        <v>71916000</v>
      </c>
      <c r="C619" s="8" t="s">
        <v>24</v>
      </c>
      <c r="D619" s="8"/>
      <c r="E619" s="8"/>
      <c r="F619" s="101"/>
      <c r="G619" s="49"/>
      <c r="H619" s="143"/>
      <c r="I619" s="101"/>
      <c r="J619" s="5" t="s">
        <v>185</v>
      </c>
      <c r="K619" s="2">
        <v>20</v>
      </c>
      <c r="L619" s="189">
        <v>375007</v>
      </c>
      <c r="M619" s="189">
        <f t="shared" si="71"/>
        <v>375007</v>
      </c>
      <c r="N619" s="144"/>
      <c r="O619" s="144"/>
      <c r="P619" s="144"/>
      <c r="Q619" s="186">
        <f t="shared" si="70"/>
        <v>375007</v>
      </c>
      <c r="R619" s="294"/>
      <c r="S619" s="294"/>
      <c r="T619" s="294"/>
      <c r="U619" s="295"/>
      <c r="W619" s="294"/>
      <c r="X619" s="294"/>
      <c r="Y619" s="294"/>
      <c r="Z619" s="294"/>
      <c r="AA619" s="294"/>
      <c r="AB619" s="294"/>
      <c r="AC619" s="294"/>
      <c r="AD619" s="294"/>
      <c r="AE619" s="294"/>
      <c r="AF619" s="294"/>
      <c r="AG619" s="294"/>
      <c r="AH619" s="294"/>
      <c r="AI619" s="294"/>
      <c r="AJ619" s="294"/>
      <c r="AK619" s="294"/>
      <c r="AL619" s="292"/>
      <c r="AM619" s="294"/>
      <c r="AN619" s="294"/>
      <c r="AO619" s="294"/>
    </row>
    <row r="620" spans="1:41" s="293" customFormat="1" ht="19.5" customHeight="1" x14ac:dyDescent="0.3">
      <c r="A620" s="490"/>
      <c r="B620" s="89">
        <v>71916000</v>
      </c>
      <c r="C620" s="8" t="s">
        <v>24</v>
      </c>
      <c r="D620" s="5"/>
      <c r="E620" s="5"/>
      <c r="F620" s="176"/>
      <c r="G620" s="81"/>
      <c r="H620" s="145"/>
      <c r="I620" s="101"/>
      <c r="J620" s="5" t="s">
        <v>303</v>
      </c>
      <c r="K620" s="20" t="s">
        <v>298</v>
      </c>
      <c r="L620" s="164">
        <v>36339</v>
      </c>
      <c r="M620" s="189">
        <f t="shared" si="71"/>
        <v>36339</v>
      </c>
      <c r="N620" s="186"/>
      <c r="O620" s="186"/>
      <c r="P620" s="186"/>
      <c r="Q620" s="186">
        <f t="shared" si="70"/>
        <v>36339</v>
      </c>
      <c r="R620" s="290"/>
      <c r="S620" s="290"/>
      <c r="T620" s="290"/>
      <c r="U620" s="291"/>
      <c r="V620" s="290"/>
      <c r="W620" s="290"/>
      <c r="X620" s="290"/>
      <c r="Y620" s="290"/>
      <c r="Z620" s="290"/>
      <c r="AA620" s="290"/>
      <c r="AB620" s="290"/>
      <c r="AC620" s="290"/>
      <c r="AD620" s="290"/>
      <c r="AE620" s="290"/>
      <c r="AF620" s="290"/>
      <c r="AG620" s="290"/>
      <c r="AH620" s="290"/>
      <c r="AI620" s="290"/>
      <c r="AJ620" s="290"/>
      <c r="AK620" s="290"/>
      <c r="AL620" s="292"/>
      <c r="AM620" s="290"/>
      <c r="AN620" s="290"/>
      <c r="AO620" s="290"/>
    </row>
    <row r="621" spans="1:41" s="14" customFormat="1" ht="18" customHeight="1" x14ac:dyDescent="0.3">
      <c r="A621" s="477">
        <v>3</v>
      </c>
      <c r="B621" s="89">
        <v>71916000</v>
      </c>
      <c r="C621" s="8" t="s">
        <v>24</v>
      </c>
      <c r="D621" s="8" t="s">
        <v>151</v>
      </c>
      <c r="E621" s="8" t="s">
        <v>30</v>
      </c>
      <c r="F621" s="101">
        <v>9</v>
      </c>
      <c r="G621" s="49" t="s">
        <v>68</v>
      </c>
      <c r="H621" s="143">
        <v>3614.6</v>
      </c>
      <c r="I621" s="101">
        <v>148</v>
      </c>
      <c r="J621" s="448" t="s">
        <v>184</v>
      </c>
      <c r="K621" s="2" t="s">
        <v>5</v>
      </c>
      <c r="L621" s="189">
        <f>L622+L623</f>
        <v>333416</v>
      </c>
      <c r="M621" s="144">
        <f>L621</f>
        <v>333416</v>
      </c>
      <c r="N621" s="195">
        <v>0</v>
      </c>
      <c r="O621" s="195">
        <v>0</v>
      </c>
      <c r="P621" s="195">
        <v>0</v>
      </c>
      <c r="Q621" s="186">
        <f t="shared" si="70"/>
        <v>333416</v>
      </c>
      <c r="R621" s="31"/>
      <c r="S621" s="31"/>
      <c r="T621" s="31"/>
      <c r="U621" s="32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26"/>
      <c r="AM621" s="31"/>
      <c r="AN621" s="31"/>
      <c r="AO621" s="31"/>
    </row>
    <row r="622" spans="1:41" s="14" customFormat="1" ht="48" customHeight="1" x14ac:dyDescent="0.3">
      <c r="A622" s="478"/>
      <c r="B622" s="89">
        <v>71916000</v>
      </c>
      <c r="C622" s="8" t="s">
        <v>24</v>
      </c>
      <c r="D622" s="8"/>
      <c r="E622" s="8"/>
      <c r="F622" s="101"/>
      <c r="G622" s="49"/>
      <c r="H622" s="143"/>
      <c r="I622" s="101"/>
      <c r="J622" s="5" t="s">
        <v>185</v>
      </c>
      <c r="K622" s="2">
        <v>20</v>
      </c>
      <c r="L622" s="189">
        <v>304141</v>
      </c>
      <c r="M622" s="189">
        <f t="shared" ref="M622:M623" si="72">L622</f>
        <v>304141</v>
      </c>
      <c r="N622" s="144"/>
      <c r="O622" s="144"/>
      <c r="P622" s="144"/>
      <c r="Q622" s="186">
        <f t="shared" si="70"/>
        <v>304141</v>
      </c>
      <c r="R622" s="31"/>
      <c r="S622" s="31"/>
      <c r="T622" s="31"/>
      <c r="U622" s="32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26"/>
      <c r="AM622" s="31"/>
      <c r="AN622" s="31"/>
      <c r="AO622" s="31"/>
    </row>
    <row r="623" spans="1:41" s="203" customFormat="1" ht="19.5" customHeight="1" x14ac:dyDescent="0.3">
      <c r="A623" s="479"/>
      <c r="B623" s="89">
        <v>71916000</v>
      </c>
      <c r="C623" s="8" t="s">
        <v>24</v>
      </c>
      <c r="D623" s="5"/>
      <c r="E623" s="5"/>
      <c r="F623" s="176"/>
      <c r="G623" s="81"/>
      <c r="H623" s="145"/>
      <c r="I623" s="101"/>
      <c r="J623" s="5" t="s">
        <v>303</v>
      </c>
      <c r="K623" s="20" t="s">
        <v>298</v>
      </c>
      <c r="L623" s="164">
        <v>29275</v>
      </c>
      <c r="M623" s="189">
        <f t="shared" si="72"/>
        <v>29275</v>
      </c>
      <c r="N623" s="186"/>
      <c r="O623" s="186"/>
      <c r="P623" s="186"/>
      <c r="Q623" s="186">
        <f t="shared" si="70"/>
        <v>29275</v>
      </c>
      <c r="R623" s="201"/>
      <c r="S623" s="201"/>
      <c r="T623" s="201"/>
      <c r="U623" s="46"/>
      <c r="V623" s="201"/>
      <c r="W623" s="201"/>
      <c r="X623" s="201"/>
      <c r="Y623" s="201"/>
      <c r="Z623" s="201"/>
      <c r="AA623" s="201"/>
      <c r="AB623" s="201"/>
      <c r="AC623" s="201"/>
      <c r="AD623" s="201"/>
      <c r="AE623" s="201"/>
      <c r="AF623" s="201"/>
      <c r="AG623" s="201"/>
      <c r="AH623" s="201"/>
      <c r="AI623" s="201"/>
      <c r="AJ623" s="201"/>
      <c r="AK623" s="201"/>
      <c r="AL623" s="202"/>
      <c r="AM623" s="201"/>
      <c r="AN623" s="201"/>
      <c r="AO623" s="201"/>
    </row>
    <row r="624" spans="1:41" s="14" customFormat="1" ht="18" customHeight="1" x14ac:dyDescent="0.3">
      <c r="A624" s="477">
        <v>4</v>
      </c>
      <c r="B624" s="89">
        <v>71916000</v>
      </c>
      <c r="C624" s="8" t="s">
        <v>24</v>
      </c>
      <c r="D624" s="8" t="s">
        <v>151</v>
      </c>
      <c r="E624" s="8" t="s">
        <v>153</v>
      </c>
      <c r="F624" s="101">
        <v>50</v>
      </c>
      <c r="G624" s="49" t="s">
        <v>68</v>
      </c>
      <c r="H624" s="151">
        <v>31465.5</v>
      </c>
      <c r="I624" s="101">
        <v>1160</v>
      </c>
      <c r="J624" s="448" t="s">
        <v>184</v>
      </c>
      <c r="K624" s="2" t="s">
        <v>5</v>
      </c>
      <c r="L624" s="189">
        <f>L625+L626</f>
        <v>34034107</v>
      </c>
      <c r="M624" s="144">
        <f>L624</f>
        <v>34034107</v>
      </c>
      <c r="N624" s="195">
        <v>0</v>
      </c>
      <c r="O624" s="195">
        <v>0</v>
      </c>
      <c r="P624" s="195">
        <v>0</v>
      </c>
      <c r="Q624" s="186">
        <f t="shared" si="70"/>
        <v>34034107</v>
      </c>
      <c r="R624" s="31"/>
      <c r="S624" s="31"/>
      <c r="T624" s="31"/>
      <c r="U624" s="32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26"/>
      <c r="AM624" s="31"/>
      <c r="AN624" s="31"/>
      <c r="AO624" s="31"/>
    </row>
    <row r="625" spans="1:41" s="14" customFormat="1" ht="33" customHeight="1" x14ac:dyDescent="0.3">
      <c r="A625" s="478"/>
      <c r="B625" s="89">
        <v>71916000</v>
      </c>
      <c r="C625" s="8" t="s">
        <v>24</v>
      </c>
      <c r="D625" s="8"/>
      <c r="E625" s="8"/>
      <c r="F625" s="101"/>
      <c r="G625" s="49"/>
      <c r="H625" s="143"/>
      <c r="I625" s="101"/>
      <c r="J625" s="16" t="s">
        <v>194</v>
      </c>
      <c r="K625" s="2" t="s">
        <v>37</v>
      </c>
      <c r="L625" s="189">
        <v>33321036</v>
      </c>
      <c r="M625" s="189">
        <f t="shared" ref="M625:M626" si="73">L625</f>
        <v>33321036</v>
      </c>
      <c r="N625" s="144"/>
      <c r="O625" s="193"/>
      <c r="P625" s="144"/>
      <c r="Q625" s="186">
        <f t="shared" si="70"/>
        <v>33321036</v>
      </c>
      <c r="R625" s="31"/>
      <c r="S625" s="31"/>
      <c r="T625" s="31"/>
      <c r="U625" s="32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26"/>
      <c r="AM625" s="31"/>
      <c r="AN625" s="31"/>
      <c r="AO625" s="31"/>
    </row>
    <row r="626" spans="1:41" s="203" customFormat="1" ht="18" customHeight="1" x14ac:dyDescent="0.3">
      <c r="A626" s="479"/>
      <c r="B626" s="89">
        <v>71916000</v>
      </c>
      <c r="C626" s="8" t="s">
        <v>24</v>
      </c>
      <c r="D626" s="8"/>
      <c r="E626" s="8"/>
      <c r="F626" s="101"/>
      <c r="G626" s="49"/>
      <c r="H626" s="143"/>
      <c r="I626" s="101"/>
      <c r="J626" s="448" t="s">
        <v>189</v>
      </c>
      <c r="K626" s="2">
        <v>21</v>
      </c>
      <c r="L626" s="189">
        <v>713071</v>
      </c>
      <c r="M626" s="189">
        <f t="shared" si="73"/>
        <v>713071</v>
      </c>
      <c r="N626" s="144"/>
      <c r="O626" s="144"/>
      <c r="P626" s="144"/>
      <c r="Q626" s="186">
        <f t="shared" si="70"/>
        <v>713071</v>
      </c>
      <c r="R626" s="201"/>
      <c r="S626" s="201"/>
      <c r="T626" s="201"/>
      <c r="U626" s="46"/>
      <c r="V626" s="201"/>
      <c r="W626" s="201"/>
      <c r="X626" s="201"/>
      <c r="Y626" s="201"/>
      <c r="Z626" s="201"/>
      <c r="AA626" s="201"/>
      <c r="AB626" s="201"/>
      <c r="AC626" s="201"/>
      <c r="AD626" s="201"/>
      <c r="AE626" s="201"/>
      <c r="AF626" s="201"/>
      <c r="AG626" s="201"/>
      <c r="AH626" s="201"/>
      <c r="AI626" s="201"/>
      <c r="AJ626" s="201"/>
      <c r="AK626" s="201"/>
      <c r="AL626" s="202"/>
      <c r="AM626" s="201"/>
      <c r="AN626" s="201"/>
      <c r="AO626" s="201"/>
    </row>
    <row r="627" spans="1:41" s="14" customFormat="1" ht="18" customHeight="1" x14ac:dyDescent="0.3">
      <c r="A627" s="471">
        <v>5</v>
      </c>
      <c r="B627" s="89">
        <v>71916000</v>
      </c>
      <c r="C627" s="8" t="s">
        <v>24</v>
      </c>
      <c r="D627" s="8" t="s">
        <v>151</v>
      </c>
      <c r="E627" s="8" t="s">
        <v>153</v>
      </c>
      <c r="F627" s="101" t="s">
        <v>72</v>
      </c>
      <c r="G627" s="49" t="s">
        <v>68</v>
      </c>
      <c r="H627" s="143">
        <v>3516.3</v>
      </c>
      <c r="I627" s="101">
        <v>117</v>
      </c>
      <c r="J627" s="448" t="s">
        <v>184</v>
      </c>
      <c r="K627" s="2" t="s">
        <v>5</v>
      </c>
      <c r="L627" s="189">
        <f>L628+L629</f>
        <v>3117815</v>
      </c>
      <c r="M627" s="144">
        <f>L627</f>
        <v>3117815</v>
      </c>
      <c r="N627" s="195">
        <v>0</v>
      </c>
      <c r="O627" s="195">
        <v>0</v>
      </c>
      <c r="P627" s="195">
        <v>0</v>
      </c>
      <c r="Q627" s="186">
        <f t="shared" si="70"/>
        <v>3117815</v>
      </c>
      <c r="R627" s="31"/>
      <c r="S627" s="31"/>
      <c r="T627" s="31"/>
      <c r="U627" s="32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26"/>
      <c r="AM627" s="31"/>
      <c r="AN627" s="31"/>
      <c r="AO627" s="31"/>
    </row>
    <row r="628" spans="1:41" s="10" customFormat="1" ht="33" customHeight="1" x14ac:dyDescent="0.3">
      <c r="A628" s="472"/>
      <c r="B628" s="89">
        <v>71916000</v>
      </c>
      <c r="C628" s="8" t="s">
        <v>24</v>
      </c>
      <c r="D628" s="8"/>
      <c r="E628" s="8"/>
      <c r="F628" s="101"/>
      <c r="G628" s="49"/>
      <c r="H628" s="143"/>
      <c r="I628" s="101"/>
      <c r="J628" s="16" t="s">
        <v>194</v>
      </c>
      <c r="K628" s="2" t="s">
        <v>37</v>
      </c>
      <c r="L628" s="189">
        <v>3052491</v>
      </c>
      <c r="M628" s="189">
        <f t="shared" ref="M628:M629" si="74">L628</f>
        <v>3052491</v>
      </c>
      <c r="N628" s="144"/>
      <c r="O628" s="144"/>
      <c r="P628" s="144"/>
      <c r="Q628" s="186">
        <f t="shared" si="70"/>
        <v>3052491</v>
      </c>
      <c r="R628" s="28"/>
      <c r="S628" s="28"/>
      <c r="T628" s="28"/>
      <c r="U628" s="43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6"/>
      <c r="AM628" s="28"/>
      <c r="AN628" s="28"/>
      <c r="AO628" s="28"/>
    </row>
    <row r="629" spans="1:41" s="203" customFormat="1" ht="18" customHeight="1" x14ac:dyDescent="0.3">
      <c r="A629" s="473"/>
      <c r="B629" s="89">
        <v>71916000</v>
      </c>
      <c r="C629" s="8" t="s">
        <v>24</v>
      </c>
      <c r="D629" s="8"/>
      <c r="E629" s="8"/>
      <c r="F629" s="101"/>
      <c r="G629" s="49"/>
      <c r="H629" s="143"/>
      <c r="I629" s="101"/>
      <c r="J629" s="448" t="s">
        <v>189</v>
      </c>
      <c r="K629" s="2">
        <v>21</v>
      </c>
      <c r="L629" s="189">
        <v>65324</v>
      </c>
      <c r="M629" s="189">
        <f t="shared" si="74"/>
        <v>65324</v>
      </c>
      <c r="N629" s="144"/>
      <c r="O629" s="193"/>
      <c r="P629" s="144"/>
      <c r="Q629" s="186">
        <f t="shared" si="70"/>
        <v>65324</v>
      </c>
      <c r="R629" s="201"/>
      <c r="S629" s="201"/>
      <c r="T629" s="201"/>
      <c r="U629" s="46"/>
      <c r="V629" s="201"/>
      <c r="W629" s="201"/>
      <c r="X629" s="201"/>
      <c r="Y629" s="201"/>
      <c r="Z629" s="201"/>
      <c r="AA629" s="201"/>
      <c r="AB629" s="201"/>
      <c r="AC629" s="201"/>
      <c r="AD629" s="201"/>
      <c r="AE629" s="201"/>
      <c r="AF629" s="201"/>
      <c r="AG629" s="201"/>
      <c r="AH629" s="201"/>
      <c r="AI629" s="201"/>
      <c r="AJ629" s="201"/>
      <c r="AK629" s="201"/>
      <c r="AL629" s="202"/>
      <c r="AM629" s="201"/>
      <c r="AN629" s="201"/>
      <c r="AO629" s="201"/>
    </row>
    <row r="630" spans="1:41" s="14" customFormat="1" ht="18" customHeight="1" x14ac:dyDescent="0.3">
      <c r="A630" s="477">
        <v>6</v>
      </c>
      <c r="B630" s="89">
        <v>71916000</v>
      </c>
      <c r="C630" s="8" t="s">
        <v>24</v>
      </c>
      <c r="D630" s="8" t="s">
        <v>151</v>
      </c>
      <c r="E630" s="8" t="s">
        <v>79</v>
      </c>
      <c r="F630" s="101">
        <v>7</v>
      </c>
      <c r="G630" s="49" t="s">
        <v>68</v>
      </c>
      <c r="H630" s="143">
        <v>5177.3</v>
      </c>
      <c r="I630" s="101">
        <v>205</v>
      </c>
      <c r="J630" s="448" t="s">
        <v>184</v>
      </c>
      <c r="K630" s="2" t="s">
        <v>5</v>
      </c>
      <c r="L630" s="189">
        <f>L631+L632+L633+L634</f>
        <v>6253284</v>
      </c>
      <c r="M630" s="144">
        <f>L630</f>
        <v>6253284</v>
      </c>
      <c r="N630" s="195">
        <v>0</v>
      </c>
      <c r="O630" s="195">
        <v>0</v>
      </c>
      <c r="P630" s="195">
        <v>0</v>
      </c>
      <c r="Q630" s="186">
        <f t="shared" si="70"/>
        <v>6253284</v>
      </c>
      <c r="R630" s="31"/>
      <c r="S630" s="31"/>
      <c r="T630" s="31"/>
      <c r="U630" s="32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26"/>
      <c r="AM630" s="31"/>
      <c r="AN630" s="31"/>
      <c r="AO630" s="31"/>
    </row>
    <row r="631" spans="1:41" s="10" customFormat="1" ht="33" customHeight="1" x14ac:dyDescent="0.3">
      <c r="A631" s="478"/>
      <c r="B631" s="89">
        <v>71916000</v>
      </c>
      <c r="C631" s="8" t="s">
        <v>24</v>
      </c>
      <c r="D631" s="8"/>
      <c r="E631" s="8"/>
      <c r="F631" s="101"/>
      <c r="G631" s="49"/>
      <c r="H631" s="143"/>
      <c r="I631" s="101"/>
      <c r="J631" s="16" t="s">
        <v>194</v>
      </c>
      <c r="K631" s="2" t="s">
        <v>37</v>
      </c>
      <c r="L631" s="189">
        <v>5601030</v>
      </c>
      <c r="M631" s="189">
        <f t="shared" ref="M631:M634" si="75">L631</f>
        <v>5601030</v>
      </c>
      <c r="N631" s="144"/>
      <c r="O631" s="193"/>
      <c r="P631" s="144"/>
      <c r="Q631" s="186">
        <f t="shared" si="70"/>
        <v>5601030</v>
      </c>
      <c r="R631" s="28"/>
      <c r="S631" s="28"/>
      <c r="T631" s="28"/>
      <c r="U631" s="43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6"/>
      <c r="AM631" s="28"/>
      <c r="AN631" s="28"/>
      <c r="AO631" s="28"/>
    </row>
    <row r="632" spans="1:41" s="203" customFormat="1" ht="18" customHeight="1" x14ac:dyDescent="0.3">
      <c r="A632" s="478"/>
      <c r="B632" s="89">
        <v>71916000</v>
      </c>
      <c r="C632" s="8" t="s">
        <v>24</v>
      </c>
      <c r="D632" s="8"/>
      <c r="E632" s="8"/>
      <c r="F632" s="101"/>
      <c r="G632" s="49"/>
      <c r="H632" s="143"/>
      <c r="I632" s="101"/>
      <c r="J632" s="448" t="s">
        <v>189</v>
      </c>
      <c r="K632" s="2">
        <v>21</v>
      </c>
      <c r="L632" s="189">
        <v>119863</v>
      </c>
      <c r="M632" s="189">
        <f t="shared" si="75"/>
        <v>119863</v>
      </c>
      <c r="N632" s="193"/>
      <c r="O632" s="193"/>
      <c r="P632" s="193"/>
      <c r="Q632" s="186">
        <f t="shared" si="70"/>
        <v>119863</v>
      </c>
      <c r="R632" s="201"/>
      <c r="S632" s="201"/>
      <c r="T632" s="201"/>
      <c r="U632" s="46"/>
      <c r="V632" s="201"/>
      <c r="W632" s="201"/>
      <c r="X632" s="201"/>
      <c r="Y632" s="201"/>
      <c r="Z632" s="201"/>
      <c r="AA632" s="201"/>
      <c r="AB632" s="201"/>
      <c r="AC632" s="201"/>
      <c r="AD632" s="201"/>
      <c r="AE632" s="201"/>
      <c r="AF632" s="201"/>
      <c r="AG632" s="201"/>
      <c r="AH632" s="201"/>
      <c r="AI632" s="201"/>
      <c r="AJ632" s="201"/>
      <c r="AK632" s="201"/>
      <c r="AL632" s="202"/>
      <c r="AM632" s="201"/>
      <c r="AN632" s="201"/>
      <c r="AO632" s="201"/>
    </row>
    <row r="633" spans="1:41" s="18" customFormat="1" ht="48" customHeight="1" x14ac:dyDescent="0.3">
      <c r="A633" s="478"/>
      <c r="B633" s="89">
        <v>71916000</v>
      </c>
      <c r="C633" s="8" t="s">
        <v>24</v>
      </c>
      <c r="D633" s="8"/>
      <c r="E633" s="8"/>
      <c r="F633" s="101"/>
      <c r="G633" s="49"/>
      <c r="H633" s="143"/>
      <c r="I633" s="101"/>
      <c r="J633" s="5" t="s">
        <v>185</v>
      </c>
      <c r="K633" s="2">
        <v>20</v>
      </c>
      <c r="L633" s="189">
        <v>485079</v>
      </c>
      <c r="M633" s="189">
        <f t="shared" si="75"/>
        <v>485079</v>
      </c>
      <c r="N633" s="144"/>
      <c r="O633" s="144"/>
      <c r="P633" s="144"/>
      <c r="Q633" s="186">
        <f t="shared" si="70"/>
        <v>485079</v>
      </c>
      <c r="R633" s="25"/>
      <c r="S633" s="25"/>
      <c r="T633" s="25"/>
      <c r="U633" s="26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6"/>
      <c r="AM633" s="25"/>
      <c r="AN633" s="25"/>
      <c r="AO633" s="25"/>
    </row>
    <row r="634" spans="1:41" s="75" customFormat="1" ht="19.5" customHeight="1" x14ac:dyDescent="0.25">
      <c r="A634" s="479"/>
      <c r="B634" s="89">
        <v>71916000</v>
      </c>
      <c r="C634" s="8" t="s">
        <v>24</v>
      </c>
      <c r="D634" s="5"/>
      <c r="E634" s="5"/>
      <c r="F634" s="176"/>
      <c r="G634" s="81"/>
      <c r="H634" s="145"/>
      <c r="I634" s="101"/>
      <c r="J634" s="5" t="s">
        <v>303</v>
      </c>
      <c r="K634" s="20" t="s">
        <v>298</v>
      </c>
      <c r="L634" s="164">
        <v>47312</v>
      </c>
      <c r="M634" s="189">
        <f t="shared" si="75"/>
        <v>47312</v>
      </c>
      <c r="N634" s="186"/>
      <c r="O634" s="186"/>
      <c r="P634" s="186"/>
      <c r="Q634" s="186">
        <f t="shared" si="70"/>
        <v>47312</v>
      </c>
      <c r="R634" s="73"/>
      <c r="S634" s="73"/>
      <c r="T634" s="73"/>
      <c r="U634" s="74"/>
      <c r="V634" s="34"/>
      <c r="W634" s="34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</row>
    <row r="635" spans="1:41" s="1" customFormat="1" ht="18" customHeight="1" x14ac:dyDescent="0.25">
      <c r="A635" s="445">
        <v>7</v>
      </c>
      <c r="B635" s="89">
        <v>71916000</v>
      </c>
      <c r="C635" s="8" t="s">
        <v>24</v>
      </c>
      <c r="D635" s="8" t="s">
        <v>151</v>
      </c>
      <c r="E635" s="8" t="s">
        <v>80</v>
      </c>
      <c r="F635" s="101">
        <v>8</v>
      </c>
      <c r="G635" s="49" t="s">
        <v>68</v>
      </c>
      <c r="H635" s="143">
        <v>17540.900000000001</v>
      </c>
      <c r="I635" s="101">
        <v>659</v>
      </c>
      <c r="J635" s="448" t="s">
        <v>184</v>
      </c>
      <c r="K635" s="2" t="s">
        <v>5</v>
      </c>
      <c r="L635" s="189">
        <f>L636+L637</f>
        <v>601388</v>
      </c>
      <c r="M635" s="144">
        <f>L635</f>
        <v>601388</v>
      </c>
      <c r="N635" s="195">
        <v>0</v>
      </c>
      <c r="O635" s="195">
        <v>0</v>
      </c>
      <c r="P635" s="195">
        <v>0</v>
      </c>
      <c r="Q635" s="186">
        <f t="shared" si="70"/>
        <v>601388</v>
      </c>
      <c r="R635" s="11"/>
      <c r="S635" s="11"/>
      <c r="T635" s="11"/>
      <c r="U635" s="33"/>
      <c r="V635" s="34"/>
      <c r="W635" s="34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</row>
    <row r="636" spans="1:41" s="75" customFormat="1" ht="48" customHeight="1" x14ac:dyDescent="0.25">
      <c r="A636" s="446"/>
      <c r="B636" s="89">
        <v>71916000</v>
      </c>
      <c r="C636" s="8" t="s">
        <v>24</v>
      </c>
      <c r="D636" s="8"/>
      <c r="E636" s="8"/>
      <c r="F636" s="101"/>
      <c r="G636" s="49"/>
      <c r="H636" s="143"/>
      <c r="I636" s="101"/>
      <c r="J636" s="5" t="s">
        <v>185</v>
      </c>
      <c r="K636" s="2">
        <v>20</v>
      </c>
      <c r="L636" s="189">
        <v>562206</v>
      </c>
      <c r="M636" s="189">
        <f t="shared" ref="M636:M637" si="76">L636</f>
        <v>562206</v>
      </c>
      <c r="N636" s="144"/>
      <c r="O636" s="144"/>
      <c r="P636" s="144"/>
      <c r="Q636" s="186">
        <f t="shared" si="70"/>
        <v>562206</v>
      </c>
      <c r="R636" s="73"/>
      <c r="S636" s="73"/>
      <c r="T636" s="73"/>
      <c r="U636" s="74"/>
      <c r="V636" s="34"/>
      <c r="W636" s="34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/>
      <c r="AO636" s="73"/>
    </row>
    <row r="637" spans="1:41" s="1" customFormat="1" ht="19.5" customHeight="1" x14ac:dyDescent="0.25">
      <c r="A637" s="447"/>
      <c r="B637" s="89">
        <v>71916000</v>
      </c>
      <c r="C637" s="8" t="s">
        <v>24</v>
      </c>
      <c r="D637" s="5"/>
      <c r="E637" s="5"/>
      <c r="F637" s="176"/>
      <c r="G637" s="81"/>
      <c r="H637" s="145"/>
      <c r="I637" s="101"/>
      <c r="J637" s="5" t="s">
        <v>303</v>
      </c>
      <c r="K637" s="20" t="s">
        <v>298</v>
      </c>
      <c r="L637" s="164">
        <v>39182</v>
      </c>
      <c r="M637" s="189">
        <f t="shared" si="76"/>
        <v>39182</v>
      </c>
      <c r="N637" s="186"/>
      <c r="O637" s="186"/>
      <c r="P637" s="186"/>
      <c r="Q637" s="186">
        <f t="shared" si="70"/>
        <v>39182</v>
      </c>
      <c r="R637" s="11"/>
      <c r="S637" s="11"/>
      <c r="T637" s="11"/>
      <c r="U637" s="33"/>
      <c r="V637" s="34"/>
      <c r="W637" s="34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</row>
    <row r="638" spans="1:41" s="1" customFormat="1" ht="18" customHeight="1" x14ac:dyDescent="0.25">
      <c r="A638" s="488">
        <v>8</v>
      </c>
      <c r="B638" s="89">
        <v>71916000</v>
      </c>
      <c r="C638" s="8" t="s">
        <v>24</v>
      </c>
      <c r="D638" s="8" t="s">
        <v>151</v>
      </c>
      <c r="E638" s="8" t="s">
        <v>81</v>
      </c>
      <c r="F638" s="101" t="s">
        <v>139</v>
      </c>
      <c r="G638" s="49" t="s">
        <v>68</v>
      </c>
      <c r="H638" s="143">
        <v>5678.1</v>
      </c>
      <c r="I638" s="101">
        <v>206</v>
      </c>
      <c r="J638" s="448" t="s">
        <v>184</v>
      </c>
      <c r="K638" s="2" t="s">
        <v>5</v>
      </c>
      <c r="L638" s="189">
        <f>L639+L640</f>
        <v>6094199</v>
      </c>
      <c r="M638" s="144">
        <f>L638</f>
        <v>6094199</v>
      </c>
      <c r="N638" s="195">
        <v>0</v>
      </c>
      <c r="O638" s="195">
        <v>0</v>
      </c>
      <c r="P638" s="195">
        <v>0</v>
      </c>
      <c r="Q638" s="186">
        <f t="shared" si="70"/>
        <v>6094199</v>
      </c>
      <c r="R638" s="11"/>
      <c r="S638" s="11"/>
      <c r="T638" s="11"/>
      <c r="U638" s="35"/>
      <c r="V638" s="34"/>
      <c r="W638" s="34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</row>
    <row r="639" spans="1:41" s="75" customFormat="1" ht="33" customHeight="1" x14ac:dyDescent="0.25">
      <c r="A639" s="489"/>
      <c r="B639" s="89">
        <v>71916000</v>
      </c>
      <c r="C639" s="8" t="s">
        <v>24</v>
      </c>
      <c r="D639" s="8"/>
      <c r="E639" s="8"/>
      <c r="F639" s="101"/>
      <c r="G639" s="49"/>
      <c r="H639" s="143"/>
      <c r="I639" s="101"/>
      <c r="J639" s="16" t="s">
        <v>194</v>
      </c>
      <c r="K639" s="2" t="s">
        <v>37</v>
      </c>
      <c r="L639" s="189">
        <v>5966515</v>
      </c>
      <c r="M639" s="189">
        <f t="shared" ref="M639:M640" si="77">L639</f>
        <v>5966515</v>
      </c>
      <c r="N639" s="144"/>
      <c r="O639" s="193"/>
      <c r="P639" s="144"/>
      <c r="Q639" s="186">
        <f t="shared" si="70"/>
        <v>5966515</v>
      </c>
      <c r="R639" s="73"/>
      <c r="S639" s="73"/>
      <c r="T639" s="73"/>
      <c r="U639" s="74"/>
      <c r="V639" s="34"/>
      <c r="W639" s="34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  <c r="AI639" s="73"/>
      <c r="AJ639" s="73"/>
      <c r="AK639" s="73"/>
      <c r="AL639" s="73"/>
      <c r="AM639" s="73"/>
      <c r="AN639" s="73"/>
      <c r="AO639" s="73"/>
    </row>
    <row r="640" spans="1:41" s="1" customFormat="1" ht="18" customHeight="1" x14ac:dyDescent="0.25">
      <c r="A640" s="490"/>
      <c r="B640" s="89">
        <v>71916000</v>
      </c>
      <c r="C640" s="8" t="s">
        <v>24</v>
      </c>
      <c r="D640" s="8"/>
      <c r="E640" s="8"/>
      <c r="F640" s="101"/>
      <c r="G640" s="49"/>
      <c r="H640" s="143"/>
      <c r="I640" s="101"/>
      <c r="J640" s="448" t="s">
        <v>189</v>
      </c>
      <c r="K640" s="2">
        <v>21</v>
      </c>
      <c r="L640" s="189">
        <v>127684</v>
      </c>
      <c r="M640" s="189">
        <f t="shared" si="77"/>
        <v>127684</v>
      </c>
      <c r="N640" s="164"/>
      <c r="O640" s="164"/>
      <c r="P640" s="164"/>
      <c r="Q640" s="186">
        <f t="shared" si="70"/>
        <v>127684</v>
      </c>
      <c r="R640" s="11"/>
      <c r="S640" s="11"/>
      <c r="T640" s="11"/>
      <c r="U640" s="33"/>
      <c r="V640" s="34"/>
      <c r="W640" s="34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</row>
    <row r="641" spans="1:41" s="318" customFormat="1" ht="18" customHeight="1" x14ac:dyDescent="0.25">
      <c r="A641" s="471">
        <v>9</v>
      </c>
      <c r="B641" s="89">
        <v>71916000</v>
      </c>
      <c r="C641" s="8" t="s">
        <v>24</v>
      </c>
      <c r="D641" s="8" t="s">
        <v>151</v>
      </c>
      <c r="E641" s="8" t="s">
        <v>65</v>
      </c>
      <c r="F641" s="101">
        <v>27</v>
      </c>
      <c r="G641" s="49" t="s">
        <v>68</v>
      </c>
      <c r="H641" s="143">
        <v>2864.4</v>
      </c>
      <c r="I641" s="101">
        <v>27</v>
      </c>
      <c r="J641" s="448" t="s">
        <v>184</v>
      </c>
      <c r="K641" s="2" t="s">
        <v>5</v>
      </c>
      <c r="L641" s="189">
        <f>L642+L643+L644</f>
        <v>7214781</v>
      </c>
      <c r="M641" s="189">
        <f>M642+M643+M644</f>
        <v>7045087</v>
      </c>
      <c r="N641" s="189">
        <f>N642+N643+N644</f>
        <v>0</v>
      </c>
      <c r="O641" s="189">
        <f>O642+O643+O644</f>
        <v>161613</v>
      </c>
      <c r="P641" s="189">
        <f>P642+P643+P644</f>
        <v>8081</v>
      </c>
      <c r="Q641" s="186">
        <f t="shared" si="70"/>
        <v>7214781</v>
      </c>
      <c r="R641" s="317"/>
      <c r="S641" s="317"/>
      <c r="T641" s="317"/>
      <c r="U641" s="300"/>
      <c r="V641" s="287"/>
      <c r="W641" s="287"/>
      <c r="X641" s="319"/>
      <c r="Y641" s="317"/>
      <c r="Z641" s="317"/>
      <c r="AA641" s="317"/>
      <c r="AB641" s="317"/>
      <c r="AC641" s="317"/>
      <c r="AD641" s="317"/>
      <c r="AE641" s="317"/>
      <c r="AF641" s="317"/>
      <c r="AG641" s="317"/>
      <c r="AH641" s="317"/>
      <c r="AI641" s="317"/>
      <c r="AJ641" s="317"/>
      <c r="AK641" s="317"/>
      <c r="AL641" s="317"/>
      <c r="AM641" s="317"/>
      <c r="AN641" s="317"/>
      <c r="AO641" s="317"/>
    </row>
    <row r="642" spans="1:41" s="289" customFormat="1" ht="48" customHeight="1" x14ac:dyDescent="0.25">
      <c r="A642" s="472"/>
      <c r="B642" s="89">
        <v>71916000</v>
      </c>
      <c r="C642" s="8" t="s">
        <v>24</v>
      </c>
      <c r="D642" s="8"/>
      <c r="E642" s="8"/>
      <c r="F642" s="101"/>
      <c r="G642" s="49"/>
      <c r="H642" s="143"/>
      <c r="I642" s="101"/>
      <c r="J642" s="5" t="s">
        <v>185</v>
      </c>
      <c r="K642" s="2">
        <v>20</v>
      </c>
      <c r="L642" s="189">
        <v>169694</v>
      </c>
      <c r="M642" s="144"/>
      <c r="N642" s="144"/>
      <c r="O642" s="164">
        <v>161613</v>
      </c>
      <c r="P642" s="164">
        <v>8081</v>
      </c>
      <c r="Q642" s="186">
        <f t="shared" si="70"/>
        <v>169694</v>
      </c>
      <c r="R642" s="285"/>
      <c r="S642" s="285"/>
      <c r="T642" s="285"/>
      <c r="U642" s="320"/>
      <c r="V642" s="287"/>
      <c r="W642" s="287"/>
      <c r="X642" s="321"/>
      <c r="Y642" s="285"/>
      <c r="Z642" s="285"/>
      <c r="AA642" s="285"/>
      <c r="AB642" s="285"/>
      <c r="AC642" s="285"/>
      <c r="AD642" s="285"/>
      <c r="AE642" s="285"/>
      <c r="AF642" s="285"/>
      <c r="AG642" s="285"/>
      <c r="AH642" s="285"/>
      <c r="AI642" s="285"/>
      <c r="AJ642" s="285"/>
      <c r="AK642" s="285"/>
      <c r="AL642" s="285"/>
      <c r="AM642" s="285"/>
      <c r="AN642" s="285"/>
      <c r="AO642" s="285"/>
    </row>
    <row r="643" spans="1:41" s="293" customFormat="1" ht="18" customHeight="1" x14ac:dyDescent="0.3">
      <c r="A643" s="472"/>
      <c r="B643" s="89">
        <v>71916000</v>
      </c>
      <c r="C643" s="8" t="s">
        <v>24</v>
      </c>
      <c r="D643" s="8"/>
      <c r="E643" s="8"/>
      <c r="F643" s="101"/>
      <c r="G643" s="49"/>
      <c r="H643" s="143"/>
      <c r="I643" s="101"/>
      <c r="J643" s="5" t="s">
        <v>191</v>
      </c>
      <c r="K643" s="20" t="s">
        <v>9</v>
      </c>
      <c r="L643" s="189">
        <v>6897480</v>
      </c>
      <c r="M643" s="189">
        <f>L643</f>
        <v>6897480</v>
      </c>
      <c r="N643" s="193"/>
      <c r="O643" s="151"/>
      <c r="P643" s="151"/>
      <c r="Q643" s="186">
        <f t="shared" si="70"/>
        <v>6897480</v>
      </c>
      <c r="R643" s="290"/>
      <c r="S643" s="290"/>
      <c r="T643" s="290"/>
      <c r="U643" s="291"/>
      <c r="V643" s="290"/>
      <c r="W643" s="290"/>
      <c r="X643" s="290"/>
      <c r="Y643" s="290"/>
      <c r="Z643" s="290"/>
      <c r="AA643" s="290"/>
      <c r="AB643" s="290"/>
      <c r="AC643" s="290"/>
      <c r="AD643" s="290"/>
      <c r="AE643" s="290"/>
      <c r="AF643" s="290"/>
      <c r="AG643" s="290"/>
      <c r="AH643" s="290"/>
      <c r="AI643" s="290"/>
      <c r="AJ643" s="290"/>
      <c r="AK643" s="290"/>
      <c r="AL643" s="292"/>
      <c r="AM643" s="290"/>
      <c r="AN643" s="290"/>
      <c r="AO643" s="290"/>
    </row>
    <row r="644" spans="1:41" s="318" customFormat="1" ht="18" customHeight="1" x14ac:dyDescent="0.25">
      <c r="A644" s="473"/>
      <c r="B644" s="89">
        <v>71916000</v>
      </c>
      <c r="C644" s="8" t="s">
        <v>24</v>
      </c>
      <c r="D644" s="8"/>
      <c r="E644" s="339"/>
      <c r="F644" s="178"/>
      <c r="G644" s="49"/>
      <c r="H644" s="150"/>
      <c r="I644" s="178"/>
      <c r="J644" s="448" t="s">
        <v>189</v>
      </c>
      <c r="K644" s="2">
        <v>21</v>
      </c>
      <c r="L644" s="189">
        <v>147607</v>
      </c>
      <c r="M644" s="189">
        <f>L644</f>
        <v>147607</v>
      </c>
      <c r="N644" s="144"/>
      <c r="O644" s="144"/>
      <c r="P644" s="144"/>
      <c r="Q644" s="186">
        <f t="shared" si="70"/>
        <v>147607</v>
      </c>
      <c r="R644" s="317"/>
      <c r="S644" s="317"/>
      <c r="T644" s="317"/>
      <c r="U644" s="300"/>
      <c r="V644" s="287"/>
      <c r="W644" s="287"/>
      <c r="X644" s="319"/>
      <c r="Y644" s="317"/>
      <c r="Z644" s="317"/>
      <c r="AA644" s="317"/>
      <c r="AB644" s="317"/>
      <c r="AC644" s="317"/>
      <c r="AD644" s="317"/>
      <c r="AE644" s="317"/>
      <c r="AF644" s="317"/>
      <c r="AG644" s="317"/>
      <c r="AH644" s="317"/>
      <c r="AI644" s="317"/>
      <c r="AJ644" s="317"/>
      <c r="AK644" s="317"/>
      <c r="AL644" s="317"/>
      <c r="AM644" s="317"/>
      <c r="AN644" s="317"/>
      <c r="AO644" s="317"/>
    </row>
    <row r="645" spans="1:41" s="289" customFormat="1" ht="18" customHeight="1" x14ac:dyDescent="0.25">
      <c r="A645" s="488">
        <v>10</v>
      </c>
      <c r="B645" s="89">
        <v>71916000</v>
      </c>
      <c r="C645" s="8" t="s">
        <v>24</v>
      </c>
      <c r="D645" s="8" t="s">
        <v>151</v>
      </c>
      <c r="E645" s="339" t="s">
        <v>65</v>
      </c>
      <c r="F645" s="178">
        <v>17</v>
      </c>
      <c r="G645" s="49" t="s">
        <v>68</v>
      </c>
      <c r="H645" s="150">
        <v>2843.5</v>
      </c>
      <c r="I645" s="178">
        <v>27</v>
      </c>
      <c r="J645" s="448" t="s">
        <v>184</v>
      </c>
      <c r="K645" s="2" t="s">
        <v>5</v>
      </c>
      <c r="L645" s="189">
        <f>L646+L647+L648</f>
        <v>7231370</v>
      </c>
      <c r="M645" s="189">
        <f>M646+M647+M648</f>
        <v>7062269</v>
      </c>
      <c r="N645" s="189">
        <f>N646+N647+N648</f>
        <v>0</v>
      </c>
      <c r="O645" s="189">
        <f>O646+O647+O648</f>
        <v>161048</v>
      </c>
      <c r="P645" s="189">
        <f>P646+P647+P648</f>
        <v>8053</v>
      </c>
      <c r="Q645" s="186">
        <f t="shared" si="70"/>
        <v>7231370</v>
      </c>
      <c r="R645" s="285"/>
      <c r="S645" s="285"/>
      <c r="T645" s="285"/>
      <c r="U645" s="320"/>
      <c r="V645" s="287"/>
      <c r="W645" s="287"/>
      <c r="X645" s="321"/>
      <c r="Y645" s="321"/>
      <c r="Z645" s="321"/>
      <c r="AA645" s="285"/>
      <c r="AB645" s="285"/>
      <c r="AC645" s="285"/>
      <c r="AD645" s="285"/>
      <c r="AE645" s="285"/>
      <c r="AF645" s="285"/>
      <c r="AG645" s="285"/>
      <c r="AH645" s="285"/>
      <c r="AI645" s="285"/>
      <c r="AJ645" s="285"/>
      <c r="AK645" s="285"/>
      <c r="AL645" s="285"/>
      <c r="AM645" s="285"/>
      <c r="AN645" s="285"/>
      <c r="AO645" s="285"/>
    </row>
    <row r="646" spans="1:41" s="293" customFormat="1" ht="48" customHeight="1" x14ac:dyDescent="0.3">
      <c r="A646" s="489"/>
      <c r="B646" s="89">
        <v>71916000</v>
      </c>
      <c r="C646" s="8" t="s">
        <v>24</v>
      </c>
      <c r="D646" s="8"/>
      <c r="E646" s="339"/>
      <c r="F646" s="178"/>
      <c r="G646" s="49"/>
      <c r="H646" s="150"/>
      <c r="I646" s="178"/>
      <c r="J646" s="5" t="s">
        <v>185</v>
      </c>
      <c r="K646" s="454">
        <v>20</v>
      </c>
      <c r="L646" s="189">
        <v>169101</v>
      </c>
      <c r="M646" s="144"/>
      <c r="N646" s="144"/>
      <c r="O646" s="164">
        <v>161048</v>
      </c>
      <c r="P646" s="164">
        <v>8053</v>
      </c>
      <c r="Q646" s="186">
        <f t="shared" si="70"/>
        <v>169101</v>
      </c>
      <c r="R646" s="290"/>
      <c r="S646" s="290"/>
      <c r="T646" s="290"/>
      <c r="U646" s="291"/>
      <c r="V646" s="290"/>
      <c r="W646" s="290"/>
      <c r="X646" s="290"/>
      <c r="Y646" s="290"/>
      <c r="Z646" s="290"/>
      <c r="AA646" s="290"/>
      <c r="AB646" s="290"/>
      <c r="AC646" s="290"/>
      <c r="AD646" s="290"/>
      <c r="AE646" s="290"/>
      <c r="AF646" s="290"/>
      <c r="AG646" s="290"/>
      <c r="AH646" s="290"/>
      <c r="AI646" s="290"/>
      <c r="AJ646" s="290"/>
      <c r="AK646" s="290"/>
      <c r="AL646" s="292"/>
      <c r="AM646" s="290"/>
      <c r="AN646" s="290"/>
      <c r="AO646" s="290"/>
    </row>
    <row r="647" spans="1:41" s="322" customFormat="1" ht="18" customHeight="1" x14ac:dyDescent="0.25">
      <c r="A647" s="489"/>
      <c r="B647" s="89">
        <v>71916000</v>
      </c>
      <c r="C647" s="8" t="s">
        <v>24</v>
      </c>
      <c r="D647" s="8"/>
      <c r="E647" s="339"/>
      <c r="F647" s="178"/>
      <c r="G647" s="49"/>
      <c r="H647" s="150"/>
      <c r="I647" s="178"/>
      <c r="J647" s="5" t="s">
        <v>191</v>
      </c>
      <c r="K647" s="20" t="s">
        <v>9</v>
      </c>
      <c r="L647" s="189">
        <f>6530027+384275</f>
        <v>6914302</v>
      </c>
      <c r="M647" s="189">
        <f>L647</f>
        <v>6914302</v>
      </c>
      <c r="N647" s="144"/>
      <c r="O647" s="144"/>
      <c r="P647" s="144"/>
      <c r="Q647" s="186">
        <f t="shared" si="70"/>
        <v>6914302</v>
      </c>
      <c r="R647" s="319"/>
      <c r="S647" s="319"/>
      <c r="T647" s="319"/>
      <c r="U647" s="300"/>
      <c r="V647" s="287"/>
      <c r="W647" s="287"/>
      <c r="X647" s="319"/>
      <c r="Y647" s="319"/>
      <c r="Z647" s="319"/>
      <c r="AA647" s="319"/>
      <c r="AB647" s="319"/>
      <c r="AC647" s="319"/>
      <c r="AD647" s="319"/>
      <c r="AE647" s="319"/>
      <c r="AF647" s="319"/>
      <c r="AG647" s="319"/>
      <c r="AH647" s="319"/>
      <c r="AI647" s="319"/>
      <c r="AJ647" s="319"/>
      <c r="AK647" s="319"/>
      <c r="AL647" s="319"/>
      <c r="AM647" s="319"/>
      <c r="AN647" s="319"/>
      <c r="AO647" s="319"/>
    </row>
    <row r="648" spans="1:41" s="289" customFormat="1" ht="18" customHeight="1" x14ac:dyDescent="0.25">
      <c r="A648" s="490"/>
      <c r="B648" s="89">
        <v>71916000</v>
      </c>
      <c r="C648" s="8" t="s">
        <v>24</v>
      </c>
      <c r="D648" s="8"/>
      <c r="E648" s="339"/>
      <c r="F648" s="178"/>
      <c r="G648" s="49"/>
      <c r="H648" s="150"/>
      <c r="I648" s="178"/>
      <c r="J648" s="448" t="s">
        <v>189</v>
      </c>
      <c r="K648" s="2">
        <v>21</v>
      </c>
      <c r="L648" s="189">
        <v>147967</v>
      </c>
      <c r="M648" s="189">
        <f>L648</f>
        <v>147967</v>
      </c>
      <c r="N648" s="144"/>
      <c r="O648" s="144"/>
      <c r="P648" s="144"/>
      <c r="Q648" s="186">
        <f t="shared" si="70"/>
        <v>147967</v>
      </c>
      <c r="R648" s="285"/>
      <c r="S648" s="285"/>
      <c r="T648" s="285"/>
      <c r="U648" s="323"/>
      <c r="V648" s="287"/>
      <c r="W648" s="287"/>
      <c r="X648" s="321"/>
      <c r="Y648" s="285"/>
      <c r="Z648" s="285"/>
      <c r="AA648" s="285"/>
      <c r="AB648" s="285"/>
      <c r="AC648" s="285"/>
      <c r="AD648" s="285"/>
      <c r="AE648" s="285"/>
      <c r="AF648" s="285"/>
      <c r="AG648" s="285"/>
      <c r="AH648" s="285"/>
      <c r="AI648" s="285"/>
      <c r="AJ648" s="285"/>
      <c r="AK648" s="285"/>
      <c r="AL648" s="285"/>
      <c r="AM648" s="285"/>
      <c r="AN648" s="285"/>
      <c r="AO648" s="285"/>
    </row>
    <row r="649" spans="1:41" s="326" customFormat="1" ht="18" customHeight="1" x14ac:dyDescent="0.25">
      <c r="A649" s="471">
        <v>11</v>
      </c>
      <c r="B649" s="89">
        <v>71916000</v>
      </c>
      <c r="C649" s="8" t="s">
        <v>24</v>
      </c>
      <c r="D649" s="8" t="s">
        <v>151</v>
      </c>
      <c r="E649" s="339" t="s">
        <v>28</v>
      </c>
      <c r="F649" s="101">
        <v>41</v>
      </c>
      <c r="G649" s="279" t="s">
        <v>68</v>
      </c>
      <c r="H649" s="143">
        <v>19715.400000000001</v>
      </c>
      <c r="I649" s="101">
        <v>621</v>
      </c>
      <c r="J649" s="448" t="s">
        <v>184</v>
      </c>
      <c r="K649" s="2" t="s">
        <v>5</v>
      </c>
      <c r="L649" s="191">
        <f>L650+L651</f>
        <v>7426064</v>
      </c>
      <c r="M649" s="144">
        <f>L649</f>
        <v>7426064</v>
      </c>
      <c r="N649" s="144">
        <v>0</v>
      </c>
      <c r="O649" s="144">
        <v>0</v>
      </c>
      <c r="P649" s="144">
        <v>0</v>
      </c>
      <c r="Q649" s="214">
        <f t="shared" si="70"/>
        <v>7426064</v>
      </c>
      <c r="R649" s="324"/>
      <c r="S649" s="324"/>
      <c r="T649" s="324"/>
      <c r="U649" s="300"/>
      <c r="V649" s="325"/>
      <c r="W649" s="325"/>
      <c r="X649" s="324"/>
      <c r="Y649" s="324"/>
      <c r="Z649" s="324"/>
      <c r="AA649" s="324"/>
      <c r="AB649" s="324"/>
      <c r="AC649" s="324"/>
      <c r="AD649" s="324"/>
      <c r="AE649" s="324"/>
      <c r="AF649" s="324"/>
      <c r="AG649" s="324"/>
      <c r="AH649" s="324"/>
      <c r="AI649" s="324"/>
      <c r="AJ649" s="324"/>
      <c r="AK649" s="324"/>
      <c r="AL649" s="324"/>
      <c r="AM649" s="324"/>
      <c r="AN649" s="324"/>
      <c r="AO649" s="324"/>
    </row>
    <row r="650" spans="1:41" s="329" customFormat="1" ht="18" customHeight="1" x14ac:dyDescent="0.25">
      <c r="A650" s="472"/>
      <c r="B650" s="89">
        <v>71916000</v>
      </c>
      <c r="C650" s="8" t="s">
        <v>24</v>
      </c>
      <c r="D650" s="8"/>
      <c r="E650" s="339"/>
      <c r="F650" s="101"/>
      <c r="G650" s="279"/>
      <c r="H650" s="143"/>
      <c r="I650" s="101"/>
      <c r="J650" s="448" t="s">
        <v>191</v>
      </c>
      <c r="K650" s="338" t="s">
        <v>9</v>
      </c>
      <c r="L650" s="191">
        <v>7270475</v>
      </c>
      <c r="M650" s="191">
        <f t="shared" ref="M650:M651" si="78">L650</f>
        <v>7270475</v>
      </c>
      <c r="N650" s="144"/>
      <c r="O650" s="144"/>
      <c r="P650" s="144"/>
      <c r="Q650" s="214">
        <f t="shared" si="70"/>
        <v>7270475</v>
      </c>
      <c r="R650" s="327"/>
      <c r="S650" s="327"/>
      <c r="T650" s="327"/>
      <c r="U650" s="328"/>
      <c r="V650" s="325"/>
      <c r="W650" s="325"/>
      <c r="X650" s="327"/>
      <c r="Y650" s="327"/>
      <c r="Z650" s="327"/>
      <c r="AA650" s="327"/>
      <c r="AB650" s="327"/>
      <c r="AC650" s="327"/>
      <c r="AD650" s="327"/>
      <c r="AE650" s="327"/>
      <c r="AF650" s="327"/>
      <c r="AG650" s="327"/>
      <c r="AH650" s="327"/>
      <c r="AI650" s="327"/>
      <c r="AJ650" s="327"/>
      <c r="AK650" s="327"/>
      <c r="AL650" s="327"/>
      <c r="AM650" s="327"/>
      <c r="AN650" s="327"/>
      <c r="AO650" s="327"/>
    </row>
    <row r="651" spans="1:41" s="298" customFormat="1" ht="18" customHeight="1" x14ac:dyDescent="0.3">
      <c r="A651" s="473"/>
      <c r="B651" s="89">
        <v>71916000</v>
      </c>
      <c r="C651" s="8" t="s">
        <v>24</v>
      </c>
      <c r="D651" s="8"/>
      <c r="E651" s="339"/>
      <c r="F651" s="101"/>
      <c r="G651" s="279"/>
      <c r="H651" s="143"/>
      <c r="I651" s="101"/>
      <c r="J651" s="448" t="s">
        <v>189</v>
      </c>
      <c r="K651" s="2">
        <v>21</v>
      </c>
      <c r="L651" s="191">
        <v>155589</v>
      </c>
      <c r="M651" s="191">
        <f t="shared" si="78"/>
        <v>155589</v>
      </c>
      <c r="N651" s="144"/>
      <c r="O651" s="144"/>
      <c r="P651" s="144"/>
      <c r="Q651" s="214">
        <f t="shared" si="70"/>
        <v>155589</v>
      </c>
      <c r="R651" s="297"/>
      <c r="S651" s="297"/>
      <c r="T651" s="297"/>
      <c r="U651" s="297"/>
      <c r="V651" s="297"/>
      <c r="W651" s="297"/>
      <c r="X651" s="297"/>
      <c r="Y651" s="297"/>
      <c r="Z651" s="297"/>
      <c r="AA651" s="297"/>
      <c r="AB651" s="297"/>
      <c r="AC651" s="297"/>
      <c r="AD651" s="297"/>
      <c r="AE651" s="297"/>
      <c r="AF651" s="297"/>
      <c r="AG651" s="297"/>
      <c r="AH651" s="297"/>
      <c r="AI651" s="297"/>
      <c r="AJ651" s="297"/>
      <c r="AK651" s="297"/>
      <c r="AL651" s="309"/>
      <c r="AM651" s="297"/>
      <c r="AN651" s="297"/>
      <c r="AO651" s="297"/>
    </row>
    <row r="652" spans="1:41" s="298" customFormat="1" ht="18" customHeight="1" x14ac:dyDescent="0.3">
      <c r="A652" s="471">
        <v>12</v>
      </c>
      <c r="B652" s="89">
        <v>71916000</v>
      </c>
      <c r="C652" s="8" t="s">
        <v>24</v>
      </c>
      <c r="D652" s="8" t="s">
        <v>151</v>
      </c>
      <c r="E652" s="339" t="s">
        <v>28</v>
      </c>
      <c r="F652" s="101">
        <v>42</v>
      </c>
      <c r="G652" s="279" t="s">
        <v>68</v>
      </c>
      <c r="H652" s="143">
        <v>22791.1</v>
      </c>
      <c r="I652" s="101">
        <v>775</v>
      </c>
      <c r="J652" s="448" t="s">
        <v>184</v>
      </c>
      <c r="K652" s="2" t="s">
        <v>5</v>
      </c>
      <c r="L652" s="191">
        <f>L653+L654</f>
        <v>8939401</v>
      </c>
      <c r="M652" s="144">
        <f>L652</f>
        <v>8939401</v>
      </c>
      <c r="N652" s="144">
        <v>0</v>
      </c>
      <c r="O652" s="144">
        <v>0</v>
      </c>
      <c r="P652" s="144">
        <v>0</v>
      </c>
      <c r="Q652" s="214">
        <f t="shared" si="70"/>
        <v>8939401</v>
      </c>
      <c r="R652" s="297"/>
      <c r="S652" s="297"/>
      <c r="T652" s="297"/>
      <c r="U652" s="297"/>
      <c r="V652" s="297"/>
      <c r="W652" s="297"/>
      <c r="X652" s="297"/>
      <c r="Y652" s="297"/>
      <c r="Z652" s="297"/>
      <c r="AA652" s="297"/>
      <c r="AB652" s="297"/>
      <c r="AC652" s="297"/>
      <c r="AD652" s="297"/>
      <c r="AE652" s="297"/>
      <c r="AF652" s="297"/>
      <c r="AG652" s="297"/>
      <c r="AH652" s="297"/>
      <c r="AI652" s="297"/>
      <c r="AJ652" s="297"/>
      <c r="AK652" s="297"/>
      <c r="AL652" s="309"/>
      <c r="AM652" s="297"/>
      <c r="AN652" s="297"/>
      <c r="AO652" s="297"/>
    </row>
    <row r="653" spans="1:41" s="298" customFormat="1" ht="18" customHeight="1" x14ac:dyDescent="0.3">
      <c r="A653" s="472"/>
      <c r="B653" s="89">
        <v>71916000</v>
      </c>
      <c r="C653" s="8" t="s">
        <v>24</v>
      </c>
      <c r="D653" s="8"/>
      <c r="E653" s="339"/>
      <c r="F653" s="101"/>
      <c r="G653" s="279"/>
      <c r="H653" s="143"/>
      <c r="I653" s="101"/>
      <c r="J653" s="448" t="s">
        <v>191</v>
      </c>
      <c r="K653" s="338" t="s">
        <v>9</v>
      </c>
      <c r="L653" s="191">
        <v>8752105</v>
      </c>
      <c r="M653" s="191">
        <f t="shared" ref="M653:M654" si="79">L653</f>
        <v>8752105</v>
      </c>
      <c r="N653" s="144"/>
      <c r="O653" s="144"/>
      <c r="P653" s="144"/>
      <c r="Q653" s="214">
        <f t="shared" si="70"/>
        <v>8752105</v>
      </c>
      <c r="R653" s="297"/>
      <c r="S653" s="297"/>
      <c r="T653" s="297"/>
      <c r="U653" s="297"/>
      <c r="V653" s="297"/>
      <c r="W653" s="297"/>
      <c r="X653" s="297"/>
      <c r="Y653" s="297"/>
      <c r="Z653" s="297"/>
      <c r="AA653" s="297"/>
      <c r="AB653" s="297"/>
      <c r="AC653" s="297"/>
      <c r="AD653" s="297"/>
      <c r="AE653" s="297"/>
      <c r="AF653" s="297"/>
      <c r="AG653" s="297"/>
      <c r="AH653" s="297"/>
      <c r="AI653" s="297"/>
      <c r="AJ653" s="297"/>
      <c r="AK653" s="297"/>
      <c r="AL653" s="309"/>
      <c r="AM653" s="297"/>
      <c r="AN653" s="297"/>
      <c r="AO653" s="297"/>
    </row>
    <row r="654" spans="1:41" s="298" customFormat="1" ht="18" customHeight="1" x14ac:dyDescent="0.3">
      <c r="A654" s="473"/>
      <c r="B654" s="89">
        <v>71916000</v>
      </c>
      <c r="C654" s="8" t="s">
        <v>24</v>
      </c>
      <c r="D654" s="8"/>
      <c r="E654" s="339"/>
      <c r="F654" s="101"/>
      <c r="G654" s="279"/>
      <c r="H654" s="143"/>
      <c r="I654" s="101"/>
      <c r="J654" s="448" t="s">
        <v>189</v>
      </c>
      <c r="K654" s="2">
        <v>21</v>
      </c>
      <c r="L654" s="191">
        <v>187296</v>
      </c>
      <c r="M654" s="191">
        <f t="shared" si="79"/>
        <v>187296</v>
      </c>
      <c r="N654" s="144"/>
      <c r="O654" s="144"/>
      <c r="P654" s="144"/>
      <c r="Q654" s="214">
        <f t="shared" si="70"/>
        <v>187296</v>
      </c>
      <c r="R654" s="297"/>
      <c r="S654" s="297"/>
      <c r="T654" s="297"/>
      <c r="U654" s="297"/>
      <c r="V654" s="297"/>
      <c r="W654" s="297"/>
      <c r="X654" s="297"/>
      <c r="Y654" s="297"/>
      <c r="Z654" s="297"/>
      <c r="AA654" s="297"/>
      <c r="AB654" s="297"/>
      <c r="AC654" s="297"/>
      <c r="AD654" s="297"/>
      <c r="AE654" s="297"/>
      <c r="AF654" s="297"/>
      <c r="AG654" s="297"/>
      <c r="AH654" s="297"/>
      <c r="AI654" s="297"/>
      <c r="AJ654" s="297"/>
      <c r="AK654" s="297"/>
      <c r="AL654" s="309"/>
      <c r="AM654" s="297"/>
      <c r="AN654" s="297"/>
      <c r="AO654" s="297"/>
    </row>
    <row r="655" spans="1:41" s="318" customFormat="1" ht="18" customHeight="1" x14ac:dyDescent="0.25">
      <c r="A655" s="488">
        <v>13</v>
      </c>
      <c r="B655" s="89">
        <v>71916000</v>
      </c>
      <c r="C655" s="8" t="s">
        <v>24</v>
      </c>
      <c r="D655" s="8" t="s">
        <v>151</v>
      </c>
      <c r="E655" s="24" t="s">
        <v>28</v>
      </c>
      <c r="F655" s="178">
        <v>4</v>
      </c>
      <c r="G655" s="49" t="s">
        <v>68</v>
      </c>
      <c r="H655" s="150">
        <v>5637</v>
      </c>
      <c r="I655" s="178">
        <v>27</v>
      </c>
      <c r="J655" s="448" t="s">
        <v>184</v>
      </c>
      <c r="K655" s="2" t="s">
        <v>5</v>
      </c>
      <c r="L655" s="189">
        <f>L656+L657+L658</f>
        <v>14039680</v>
      </c>
      <c r="M655" s="189">
        <f>M656+M657+M658</f>
        <v>13840107</v>
      </c>
      <c r="N655" s="189">
        <f>N656+N657+N658</f>
        <v>0</v>
      </c>
      <c r="O655" s="189">
        <f>O656+O657+O658</f>
        <v>190069</v>
      </c>
      <c r="P655" s="189">
        <f>P656+P657+P658</f>
        <v>9504</v>
      </c>
      <c r="Q655" s="186">
        <f t="shared" si="70"/>
        <v>14039680</v>
      </c>
      <c r="R655" s="317"/>
      <c r="S655" s="317"/>
      <c r="T655" s="317"/>
      <c r="U655" s="300"/>
      <c r="V655" s="287"/>
      <c r="W655" s="287"/>
      <c r="X655" s="319"/>
      <c r="Y655" s="317"/>
      <c r="Z655" s="317"/>
      <c r="AA655" s="317"/>
      <c r="AB655" s="317"/>
      <c r="AC655" s="317"/>
      <c r="AD655" s="317"/>
      <c r="AE655" s="317"/>
      <c r="AF655" s="317"/>
      <c r="AG655" s="317"/>
      <c r="AH655" s="317"/>
      <c r="AI655" s="317"/>
      <c r="AJ655" s="317"/>
      <c r="AK655" s="317"/>
      <c r="AL655" s="317"/>
      <c r="AM655" s="317"/>
      <c r="AN655" s="317"/>
      <c r="AO655" s="317"/>
    </row>
    <row r="656" spans="1:41" s="289" customFormat="1" ht="48" customHeight="1" x14ac:dyDescent="0.25">
      <c r="A656" s="489"/>
      <c r="B656" s="89">
        <v>71916000</v>
      </c>
      <c r="C656" s="8" t="s">
        <v>24</v>
      </c>
      <c r="D656" s="8"/>
      <c r="E656" s="24"/>
      <c r="F656" s="178"/>
      <c r="G656" s="49"/>
      <c r="H656" s="150"/>
      <c r="I656" s="178"/>
      <c r="J656" s="5" t="s">
        <v>185</v>
      </c>
      <c r="K656" s="2">
        <v>20</v>
      </c>
      <c r="L656" s="189">
        <v>199573</v>
      </c>
      <c r="M656" s="144"/>
      <c r="N656" s="144"/>
      <c r="O656" s="164">
        <v>190069</v>
      </c>
      <c r="P656" s="164">
        <v>9504</v>
      </c>
      <c r="Q656" s="186">
        <f t="shared" si="70"/>
        <v>199573</v>
      </c>
      <c r="R656" s="285"/>
      <c r="S656" s="285"/>
      <c r="T656" s="285"/>
      <c r="U656" s="320"/>
      <c r="V656" s="287"/>
      <c r="W656" s="287"/>
      <c r="X656" s="285"/>
      <c r="Y656" s="285"/>
      <c r="Z656" s="285"/>
      <c r="AA656" s="285"/>
      <c r="AB656" s="285"/>
      <c r="AC656" s="285"/>
      <c r="AD656" s="285"/>
      <c r="AE656" s="285"/>
      <c r="AF656" s="285"/>
      <c r="AG656" s="285"/>
      <c r="AH656" s="285"/>
      <c r="AI656" s="285"/>
      <c r="AJ656" s="285"/>
      <c r="AK656" s="285"/>
      <c r="AL656" s="285"/>
      <c r="AM656" s="285"/>
      <c r="AN656" s="285"/>
      <c r="AO656" s="285"/>
    </row>
    <row r="657" spans="1:41" s="293" customFormat="1" ht="18" customHeight="1" x14ac:dyDescent="0.3">
      <c r="A657" s="489"/>
      <c r="B657" s="89">
        <v>71916000</v>
      </c>
      <c r="C657" s="8" t="s">
        <v>24</v>
      </c>
      <c r="D657" s="8"/>
      <c r="E657" s="24"/>
      <c r="F657" s="178"/>
      <c r="G657" s="49"/>
      <c r="H657" s="150"/>
      <c r="I657" s="178"/>
      <c r="J657" s="5" t="s">
        <v>191</v>
      </c>
      <c r="K657" s="20" t="s">
        <v>9</v>
      </c>
      <c r="L657" s="189">
        <v>13550134</v>
      </c>
      <c r="M657" s="189">
        <f>L657</f>
        <v>13550134</v>
      </c>
      <c r="N657" s="144"/>
      <c r="O657" s="144"/>
      <c r="P657" s="144"/>
      <c r="Q657" s="186">
        <f t="shared" si="70"/>
        <v>13550134</v>
      </c>
      <c r="R657" s="290"/>
      <c r="S657" s="290"/>
      <c r="T657" s="290"/>
      <c r="U657" s="291"/>
      <c r="V657" s="290"/>
      <c r="W657" s="290"/>
      <c r="X657" s="290"/>
      <c r="Y657" s="290"/>
      <c r="Z657" s="290"/>
      <c r="AA657" s="290"/>
      <c r="AB657" s="290"/>
      <c r="AC657" s="290"/>
      <c r="AD657" s="290"/>
      <c r="AE657" s="290"/>
      <c r="AF657" s="290"/>
      <c r="AG657" s="290"/>
      <c r="AH657" s="290"/>
      <c r="AI657" s="290"/>
      <c r="AJ657" s="290"/>
      <c r="AK657" s="290"/>
      <c r="AL657" s="292"/>
      <c r="AM657" s="290"/>
      <c r="AN657" s="290"/>
      <c r="AO657" s="290"/>
    </row>
    <row r="658" spans="1:41" s="318" customFormat="1" ht="18" customHeight="1" x14ac:dyDescent="0.25">
      <c r="A658" s="490"/>
      <c r="B658" s="89">
        <v>71916000</v>
      </c>
      <c r="C658" s="8" t="s">
        <v>24</v>
      </c>
      <c r="D658" s="8"/>
      <c r="E658" s="24"/>
      <c r="F658" s="178"/>
      <c r="G658" s="49"/>
      <c r="H658" s="150"/>
      <c r="I658" s="178"/>
      <c r="J658" s="448" t="s">
        <v>189</v>
      </c>
      <c r="K658" s="2">
        <v>21</v>
      </c>
      <c r="L658" s="189">
        <v>289973</v>
      </c>
      <c r="M658" s="189">
        <f>L658</f>
        <v>289973</v>
      </c>
      <c r="N658" s="144"/>
      <c r="O658" s="144"/>
      <c r="P658" s="144"/>
      <c r="Q658" s="186">
        <f t="shared" si="70"/>
        <v>289973</v>
      </c>
      <c r="R658" s="317"/>
      <c r="S658" s="317"/>
      <c r="T658" s="317"/>
      <c r="U658" s="300"/>
      <c r="V658" s="287"/>
      <c r="W658" s="287"/>
      <c r="X658" s="317"/>
      <c r="Y658" s="317"/>
      <c r="Z658" s="317"/>
      <c r="AA658" s="317"/>
      <c r="AB658" s="317"/>
      <c r="AC658" s="317"/>
      <c r="AD658" s="317"/>
      <c r="AE658" s="317"/>
      <c r="AF658" s="317"/>
      <c r="AG658" s="317"/>
      <c r="AH658" s="317"/>
      <c r="AI658" s="317"/>
      <c r="AJ658" s="317"/>
      <c r="AK658" s="317"/>
      <c r="AL658" s="317"/>
      <c r="AM658" s="317"/>
      <c r="AN658" s="317"/>
      <c r="AO658" s="317"/>
    </row>
    <row r="659" spans="1:41" s="289" customFormat="1" ht="18" customHeight="1" x14ac:dyDescent="0.25">
      <c r="A659" s="488">
        <v>14</v>
      </c>
      <c r="B659" s="89">
        <v>71916000</v>
      </c>
      <c r="C659" s="8" t="s">
        <v>24</v>
      </c>
      <c r="D659" s="8" t="s">
        <v>151</v>
      </c>
      <c r="E659" s="24" t="s">
        <v>154</v>
      </c>
      <c r="F659" s="178">
        <v>25</v>
      </c>
      <c r="G659" s="49" t="s">
        <v>68</v>
      </c>
      <c r="H659" s="150">
        <v>3939</v>
      </c>
      <c r="I659" s="178">
        <v>168</v>
      </c>
      <c r="J659" s="448" t="s">
        <v>184</v>
      </c>
      <c r="K659" s="2" t="s">
        <v>5</v>
      </c>
      <c r="L659" s="189">
        <f>L660+L661</f>
        <v>5686327</v>
      </c>
      <c r="M659" s="144">
        <f>L659</f>
        <v>5686327</v>
      </c>
      <c r="N659" s="144">
        <v>0</v>
      </c>
      <c r="O659" s="144">
        <v>0</v>
      </c>
      <c r="P659" s="144">
        <v>0</v>
      </c>
      <c r="Q659" s="186">
        <f t="shared" si="70"/>
        <v>5686327</v>
      </c>
      <c r="R659" s="285"/>
      <c r="S659" s="285"/>
      <c r="T659" s="285"/>
      <c r="U659" s="286"/>
      <c r="V659" s="287"/>
      <c r="W659" s="287"/>
      <c r="X659" s="285"/>
      <c r="Y659" s="285"/>
      <c r="Z659" s="285"/>
      <c r="AA659" s="285"/>
      <c r="AB659" s="285"/>
      <c r="AC659" s="285"/>
      <c r="AD659" s="285"/>
      <c r="AE659" s="285"/>
      <c r="AF659" s="285"/>
      <c r="AG659" s="285"/>
      <c r="AH659" s="285"/>
      <c r="AI659" s="285"/>
      <c r="AJ659" s="285"/>
      <c r="AK659" s="285"/>
      <c r="AL659" s="285"/>
      <c r="AM659" s="285"/>
      <c r="AN659" s="285"/>
      <c r="AO659" s="285"/>
    </row>
    <row r="660" spans="1:41" s="293" customFormat="1" ht="18" customHeight="1" x14ac:dyDescent="0.3">
      <c r="A660" s="489"/>
      <c r="B660" s="89">
        <v>71916000</v>
      </c>
      <c r="C660" s="8" t="s">
        <v>24</v>
      </c>
      <c r="D660" s="8"/>
      <c r="E660" s="24"/>
      <c r="F660" s="178"/>
      <c r="G660" s="49"/>
      <c r="H660" s="150"/>
      <c r="I660" s="178"/>
      <c r="J660" s="5" t="s">
        <v>191</v>
      </c>
      <c r="K660" s="20" t="s">
        <v>9</v>
      </c>
      <c r="L660" s="189">
        <v>5567189</v>
      </c>
      <c r="M660" s="189">
        <f t="shared" ref="M660:M661" si="80">L660</f>
        <v>5567189</v>
      </c>
      <c r="N660" s="144"/>
      <c r="O660" s="144"/>
      <c r="P660" s="144"/>
      <c r="Q660" s="186">
        <f t="shared" si="70"/>
        <v>5567189</v>
      </c>
      <c r="R660" s="290"/>
      <c r="S660" s="290"/>
      <c r="T660" s="290"/>
      <c r="U660" s="291"/>
      <c r="V660" s="290"/>
      <c r="W660" s="290"/>
      <c r="X660" s="290"/>
      <c r="Y660" s="290"/>
      <c r="Z660" s="290"/>
      <c r="AA660" s="290"/>
      <c r="AB660" s="290"/>
      <c r="AC660" s="290"/>
      <c r="AD660" s="290"/>
      <c r="AE660" s="290"/>
      <c r="AF660" s="290"/>
      <c r="AG660" s="290"/>
      <c r="AH660" s="290"/>
      <c r="AI660" s="290"/>
      <c r="AJ660" s="290"/>
      <c r="AK660" s="290"/>
      <c r="AL660" s="292"/>
      <c r="AM660" s="290"/>
      <c r="AN660" s="290"/>
      <c r="AO660" s="290"/>
    </row>
    <row r="661" spans="1:41" s="318" customFormat="1" ht="18" customHeight="1" x14ac:dyDescent="0.25">
      <c r="A661" s="490"/>
      <c r="B661" s="89">
        <v>71916000</v>
      </c>
      <c r="C661" s="8" t="s">
        <v>24</v>
      </c>
      <c r="D661" s="8"/>
      <c r="E661" s="24"/>
      <c r="F661" s="178"/>
      <c r="G661" s="49"/>
      <c r="H661" s="150"/>
      <c r="I661" s="178"/>
      <c r="J661" s="448" t="s">
        <v>189</v>
      </c>
      <c r="K661" s="2">
        <v>21</v>
      </c>
      <c r="L661" s="189">
        <v>119138</v>
      </c>
      <c r="M661" s="189">
        <f t="shared" si="80"/>
        <v>119138</v>
      </c>
      <c r="N661" s="144"/>
      <c r="O661" s="144"/>
      <c r="P661" s="144"/>
      <c r="Q661" s="186">
        <f t="shared" si="70"/>
        <v>119138</v>
      </c>
      <c r="R661" s="317"/>
      <c r="S661" s="317"/>
      <c r="T661" s="317"/>
      <c r="U661" s="300"/>
      <c r="V661" s="287"/>
      <c r="W661" s="287"/>
      <c r="X661" s="317"/>
      <c r="Y661" s="317"/>
      <c r="Z661" s="317"/>
      <c r="AA661" s="317"/>
      <c r="AB661" s="317"/>
      <c r="AC661" s="317"/>
      <c r="AD661" s="317"/>
      <c r="AE661" s="317"/>
      <c r="AF661" s="317"/>
      <c r="AG661" s="317"/>
      <c r="AH661" s="317"/>
      <c r="AI661" s="317"/>
      <c r="AJ661" s="317"/>
      <c r="AK661" s="317"/>
      <c r="AL661" s="317"/>
      <c r="AM661" s="317"/>
      <c r="AN661" s="317"/>
      <c r="AO661" s="317"/>
    </row>
    <row r="662" spans="1:41" s="1" customFormat="1" ht="18" customHeight="1" x14ac:dyDescent="0.25">
      <c r="A662" s="488">
        <v>15</v>
      </c>
      <c r="B662" s="89">
        <v>71916000</v>
      </c>
      <c r="C662" s="8" t="s">
        <v>24</v>
      </c>
      <c r="D662" s="8" t="s">
        <v>151</v>
      </c>
      <c r="E662" s="24" t="s">
        <v>28</v>
      </c>
      <c r="F662" s="178">
        <v>9</v>
      </c>
      <c r="G662" s="49" t="s">
        <v>68</v>
      </c>
      <c r="H662" s="150">
        <v>3504.3</v>
      </c>
      <c r="I662" s="178">
        <v>27</v>
      </c>
      <c r="J662" s="448" t="s">
        <v>184</v>
      </c>
      <c r="K662" s="2" t="s">
        <v>5</v>
      </c>
      <c r="L662" s="189">
        <f>L663+L664</f>
        <v>150375</v>
      </c>
      <c r="M662" s="144">
        <f>L662</f>
        <v>150375</v>
      </c>
      <c r="N662" s="144">
        <v>0</v>
      </c>
      <c r="O662" s="144">
        <v>0</v>
      </c>
      <c r="P662" s="144">
        <v>0</v>
      </c>
      <c r="Q662" s="186">
        <f t="shared" si="70"/>
        <v>150375</v>
      </c>
      <c r="R662" s="11"/>
      <c r="S662" s="11"/>
      <c r="T662" s="11"/>
      <c r="U662" s="36"/>
      <c r="V662" s="34"/>
      <c r="W662" s="34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</row>
    <row r="663" spans="1:41" s="17" customFormat="1" ht="48" customHeight="1" x14ac:dyDescent="0.3">
      <c r="A663" s="489"/>
      <c r="B663" s="89">
        <v>71916000</v>
      </c>
      <c r="C663" s="8" t="s">
        <v>24</v>
      </c>
      <c r="D663" s="8"/>
      <c r="E663" s="24"/>
      <c r="F663" s="178"/>
      <c r="G663" s="49"/>
      <c r="H663" s="150"/>
      <c r="I663" s="178"/>
      <c r="J663" s="5" t="s">
        <v>185</v>
      </c>
      <c r="K663" s="2">
        <v>20</v>
      </c>
      <c r="L663" s="189">
        <v>129998</v>
      </c>
      <c r="M663" s="189">
        <f t="shared" ref="M663:M664" si="81">L663</f>
        <v>129998</v>
      </c>
      <c r="N663" s="144"/>
      <c r="O663" s="144"/>
      <c r="P663" s="144"/>
      <c r="Q663" s="186">
        <f t="shared" si="70"/>
        <v>129998</v>
      </c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26"/>
      <c r="AM663" s="30"/>
      <c r="AN663" s="30"/>
      <c r="AO663" s="30"/>
    </row>
    <row r="664" spans="1:41" s="17" customFormat="1" ht="19.5" customHeight="1" x14ac:dyDescent="0.3">
      <c r="A664" s="490"/>
      <c r="B664" s="89">
        <v>71916000</v>
      </c>
      <c r="C664" s="8" t="s">
        <v>24</v>
      </c>
      <c r="D664" s="5"/>
      <c r="E664" s="5"/>
      <c r="F664" s="176"/>
      <c r="G664" s="81"/>
      <c r="H664" s="145"/>
      <c r="I664" s="101"/>
      <c r="J664" s="5" t="s">
        <v>303</v>
      </c>
      <c r="K664" s="20" t="s">
        <v>298</v>
      </c>
      <c r="L664" s="164">
        <v>20377</v>
      </c>
      <c r="M664" s="189">
        <f t="shared" si="81"/>
        <v>20377</v>
      </c>
      <c r="N664" s="186"/>
      <c r="O664" s="186"/>
      <c r="P664" s="186"/>
      <c r="Q664" s="186">
        <f t="shared" si="70"/>
        <v>20377</v>
      </c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26"/>
      <c r="AM664" s="30"/>
      <c r="AN664" s="30"/>
      <c r="AO664" s="30"/>
    </row>
    <row r="665" spans="1:41" s="75" customFormat="1" ht="18" customHeight="1" x14ac:dyDescent="0.25">
      <c r="A665" s="488">
        <v>16</v>
      </c>
      <c r="B665" s="89">
        <v>71916000</v>
      </c>
      <c r="C665" s="8" t="s">
        <v>24</v>
      </c>
      <c r="D665" s="8" t="s">
        <v>151</v>
      </c>
      <c r="E665" s="24" t="s">
        <v>30</v>
      </c>
      <c r="F665" s="178" t="s">
        <v>155</v>
      </c>
      <c r="G665" s="49" t="s">
        <v>68</v>
      </c>
      <c r="H665" s="150">
        <v>4467.3999999999996</v>
      </c>
      <c r="I665" s="178">
        <v>108</v>
      </c>
      <c r="J665" s="448" t="s">
        <v>184</v>
      </c>
      <c r="K665" s="2" t="s">
        <v>5</v>
      </c>
      <c r="L665" s="189">
        <f>L666+L667</f>
        <v>155288</v>
      </c>
      <c r="M665" s="144">
        <f>L665</f>
        <v>155288</v>
      </c>
      <c r="N665" s="144">
        <v>0</v>
      </c>
      <c r="O665" s="144">
        <v>0</v>
      </c>
      <c r="P665" s="144">
        <v>0</v>
      </c>
      <c r="Q665" s="186">
        <f t="shared" si="70"/>
        <v>155288</v>
      </c>
      <c r="R665" s="73"/>
      <c r="S665" s="73"/>
      <c r="T665" s="73"/>
      <c r="U665" s="74"/>
      <c r="V665" s="34"/>
      <c r="W665" s="34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  <c r="AL665" s="73"/>
      <c r="AM665" s="73"/>
      <c r="AN665" s="73"/>
      <c r="AO665" s="73"/>
    </row>
    <row r="666" spans="1:41" s="1" customFormat="1" ht="48" customHeight="1" x14ac:dyDescent="0.25">
      <c r="A666" s="489"/>
      <c r="B666" s="89">
        <v>71916000</v>
      </c>
      <c r="C666" s="8" t="s">
        <v>24</v>
      </c>
      <c r="D666" s="8"/>
      <c r="E666" s="80"/>
      <c r="F666" s="178"/>
      <c r="G666" s="49"/>
      <c r="H666" s="150"/>
      <c r="I666" s="178"/>
      <c r="J666" s="5" t="s">
        <v>185</v>
      </c>
      <c r="K666" s="2">
        <v>20</v>
      </c>
      <c r="L666" s="189">
        <v>134271</v>
      </c>
      <c r="M666" s="189">
        <f t="shared" ref="M666:M667" si="82">L666</f>
        <v>134271</v>
      </c>
      <c r="N666" s="144"/>
      <c r="O666" s="144"/>
      <c r="P666" s="144"/>
      <c r="Q666" s="186">
        <f t="shared" si="70"/>
        <v>134271</v>
      </c>
      <c r="R666" s="11"/>
      <c r="S666" s="11"/>
      <c r="T666" s="11"/>
      <c r="U666" s="36"/>
      <c r="V666" s="34"/>
      <c r="W666" s="34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</row>
    <row r="667" spans="1:41" s="1" customFormat="1" ht="19.5" customHeight="1" x14ac:dyDescent="0.25">
      <c r="A667" s="490"/>
      <c r="B667" s="89">
        <v>71916000</v>
      </c>
      <c r="C667" s="8" t="s">
        <v>24</v>
      </c>
      <c r="D667" s="5"/>
      <c r="E667" s="5"/>
      <c r="F667" s="176"/>
      <c r="G667" s="81"/>
      <c r="H667" s="145"/>
      <c r="I667" s="101"/>
      <c r="J667" s="5" t="s">
        <v>303</v>
      </c>
      <c r="K667" s="20" t="s">
        <v>298</v>
      </c>
      <c r="L667" s="164">
        <v>21017</v>
      </c>
      <c r="M667" s="189">
        <f t="shared" si="82"/>
        <v>21017</v>
      </c>
      <c r="N667" s="186"/>
      <c r="O667" s="186"/>
      <c r="P667" s="186"/>
      <c r="Q667" s="186">
        <f t="shared" si="70"/>
        <v>21017</v>
      </c>
      <c r="R667" s="11"/>
      <c r="S667" s="11"/>
      <c r="T667" s="11"/>
      <c r="U667" s="36"/>
      <c r="V667" s="34"/>
      <c r="W667" s="34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</row>
    <row r="668" spans="1:41" s="1" customFormat="1" ht="18" customHeight="1" x14ac:dyDescent="0.25">
      <c r="A668" s="445">
        <v>17</v>
      </c>
      <c r="B668" s="89">
        <v>71916000</v>
      </c>
      <c r="C668" s="8" t="s">
        <v>24</v>
      </c>
      <c r="D668" s="8" t="s">
        <v>151</v>
      </c>
      <c r="E668" s="24" t="s">
        <v>156</v>
      </c>
      <c r="F668" s="178">
        <v>14</v>
      </c>
      <c r="G668" s="49" t="s">
        <v>68</v>
      </c>
      <c r="H668" s="150">
        <v>506.4</v>
      </c>
      <c r="I668" s="178">
        <v>27</v>
      </c>
      <c r="J668" s="448" t="s">
        <v>184</v>
      </c>
      <c r="K668" s="2" t="s">
        <v>5</v>
      </c>
      <c r="L668" s="189">
        <f>L669+L670</f>
        <v>137081</v>
      </c>
      <c r="M668" s="144">
        <f>L668</f>
        <v>137081</v>
      </c>
      <c r="N668" s="144">
        <v>0</v>
      </c>
      <c r="O668" s="144">
        <v>0</v>
      </c>
      <c r="P668" s="144">
        <v>0</v>
      </c>
      <c r="Q668" s="186">
        <f t="shared" si="70"/>
        <v>137081</v>
      </c>
      <c r="R668" s="11"/>
      <c r="S668" s="11"/>
      <c r="T668" s="11"/>
      <c r="U668" s="36"/>
      <c r="V668" s="34"/>
      <c r="W668" s="34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</row>
    <row r="669" spans="1:41" s="75" customFormat="1" ht="48" customHeight="1" x14ac:dyDescent="0.25">
      <c r="A669" s="446"/>
      <c r="B669" s="89">
        <v>71916000</v>
      </c>
      <c r="C669" s="8" t="s">
        <v>24</v>
      </c>
      <c r="D669" s="8"/>
      <c r="E669" s="80"/>
      <c r="F669" s="178"/>
      <c r="G669" s="49"/>
      <c r="H669" s="150"/>
      <c r="I669" s="178"/>
      <c r="J669" s="5" t="s">
        <v>185</v>
      </c>
      <c r="K669" s="2">
        <v>20</v>
      </c>
      <c r="L669" s="189">
        <v>126846</v>
      </c>
      <c r="M669" s="189">
        <f t="shared" ref="M669:M670" si="83">L669</f>
        <v>126846</v>
      </c>
      <c r="N669" s="144"/>
      <c r="O669" s="144"/>
      <c r="P669" s="144"/>
      <c r="Q669" s="186">
        <f t="shared" si="70"/>
        <v>126846</v>
      </c>
      <c r="R669" s="73"/>
      <c r="S669" s="73"/>
      <c r="T669" s="73"/>
      <c r="U669" s="74"/>
      <c r="V669" s="34"/>
      <c r="W669" s="34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  <c r="AI669" s="73"/>
      <c r="AJ669" s="73"/>
      <c r="AK669" s="73"/>
      <c r="AL669" s="73"/>
      <c r="AM669" s="73"/>
      <c r="AN669" s="73"/>
      <c r="AO669" s="73"/>
    </row>
    <row r="670" spans="1:41" s="1" customFormat="1" ht="19.5" customHeight="1" x14ac:dyDescent="0.25">
      <c r="A670" s="447"/>
      <c r="B670" s="89">
        <v>71916000</v>
      </c>
      <c r="C670" s="8" t="s">
        <v>24</v>
      </c>
      <c r="D670" s="5"/>
      <c r="E670" s="5"/>
      <c r="F670" s="176"/>
      <c r="G670" s="81"/>
      <c r="H670" s="145"/>
      <c r="I670" s="101"/>
      <c r="J670" s="5" t="s">
        <v>303</v>
      </c>
      <c r="K670" s="20" t="s">
        <v>298</v>
      </c>
      <c r="L670" s="164">
        <v>10235</v>
      </c>
      <c r="M670" s="189">
        <f t="shared" si="83"/>
        <v>10235</v>
      </c>
      <c r="N670" s="186"/>
      <c r="O670" s="186"/>
      <c r="P670" s="186"/>
      <c r="Q670" s="186">
        <f t="shared" si="70"/>
        <v>10235</v>
      </c>
      <c r="R670" s="11"/>
      <c r="S670" s="11"/>
      <c r="T670" s="11"/>
      <c r="U670" s="36"/>
      <c r="V670" s="34"/>
      <c r="W670" s="34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</row>
    <row r="671" spans="1:41" s="1" customFormat="1" ht="18" customHeight="1" x14ac:dyDescent="0.25">
      <c r="A671" s="445">
        <v>18</v>
      </c>
      <c r="B671" s="89">
        <v>71916000</v>
      </c>
      <c r="C671" s="8" t="s">
        <v>24</v>
      </c>
      <c r="D671" s="8" t="s">
        <v>151</v>
      </c>
      <c r="E671" s="24" t="s">
        <v>156</v>
      </c>
      <c r="F671" s="178">
        <v>18</v>
      </c>
      <c r="G671" s="49" t="s">
        <v>68</v>
      </c>
      <c r="H671" s="150">
        <v>493.7</v>
      </c>
      <c r="I671" s="178">
        <v>27</v>
      </c>
      <c r="J671" s="448" t="s">
        <v>184</v>
      </c>
      <c r="K671" s="2" t="s">
        <v>5</v>
      </c>
      <c r="L671" s="189">
        <f>L672+L673</f>
        <v>137353</v>
      </c>
      <c r="M671" s="144">
        <f>L671</f>
        <v>137353</v>
      </c>
      <c r="N671" s="144">
        <v>0</v>
      </c>
      <c r="O671" s="144">
        <v>0</v>
      </c>
      <c r="P671" s="144">
        <v>0</v>
      </c>
      <c r="Q671" s="186">
        <f t="shared" si="70"/>
        <v>137353</v>
      </c>
      <c r="R671" s="11"/>
      <c r="S671" s="11"/>
      <c r="T671" s="11"/>
      <c r="U671" s="36"/>
      <c r="V671" s="34"/>
      <c r="W671" s="34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</row>
    <row r="672" spans="1:41" s="1" customFormat="1" ht="48" customHeight="1" x14ac:dyDescent="0.25">
      <c r="A672" s="446"/>
      <c r="B672" s="89">
        <v>71916000</v>
      </c>
      <c r="C672" s="8" t="s">
        <v>24</v>
      </c>
      <c r="D672" s="8"/>
      <c r="E672" s="24"/>
      <c r="F672" s="178"/>
      <c r="G672" s="49"/>
      <c r="H672" s="150"/>
      <c r="I672" s="178"/>
      <c r="J672" s="5" t="s">
        <v>185</v>
      </c>
      <c r="K672" s="2">
        <v>20</v>
      </c>
      <c r="L672" s="189">
        <v>127103</v>
      </c>
      <c r="M672" s="189">
        <f t="shared" ref="M672:M673" si="84">L672</f>
        <v>127103</v>
      </c>
      <c r="N672" s="144"/>
      <c r="O672" s="144"/>
      <c r="P672" s="144"/>
      <c r="Q672" s="186">
        <f t="shared" si="70"/>
        <v>127103</v>
      </c>
      <c r="R672" s="11"/>
      <c r="S672" s="11"/>
      <c r="T672" s="11"/>
      <c r="U672" s="36"/>
      <c r="V672" s="34"/>
      <c r="W672" s="34"/>
      <c r="X672" s="11"/>
      <c r="Y672" s="27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</row>
    <row r="673" spans="1:41" s="1" customFormat="1" ht="19.5" customHeight="1" x14ac:dyDescent="0.25">
      <c r="A673" s="447"/>
      <c r="B673" s="89">
        <v>71916000</v>
      </c>
      <c r="C673" s="8" t="s">
        <v>24</v>
      </c>
      <c r="D673" s="5"/>
      <c r="E673" s="5"/>
      <c r="F673" s="176"/>
      <c r="G673" s="81"/>
      <c r="H673" s="145"/>
      <c r="I673" s="101"/>
      <c r="J673" s="5" t="s">
        <v>303</v>
      </c>
      <c r="K673" s="20" t="s">
        <v>298</v>
      </c>
      <c r="L673" s="164">
        <v>10250</v>
      </c>
      <c r="M673" s="189">
        <f t="shared" si="84"/>
        <v>10250</v>
      </c>
      <c r="N673" s="186"/>
      <c r="O673" s="186"/>
      <c r="P673" s="186"/>
      <c r="Q673" s="186">
        <f t="shared" si="70"/>
        <v>10250</v>
      </c>
      <c r="R673" s="11"/>
      <c r="S673" s="11"/>
      <c r="T673" s="11"/>
      <c r="U673" s="36"/>
      <c r="V673" s="34"/>
      <c r="W673" s="34"/>
      <c r="X673" s="11"/>
      <c r="Y673" s="27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</row>
    <row r="674" spans="1:41" s="1" customFormat="1" ht="18" customHeight="1" x14ac:dyDescent="0.25">
      <c r="A674" s="445">
        <v>19</v>
      </c>
      <c r="B674" s="89">
        <v>71916000</v>
      </c>
      <c r="C674" s="8" t="s">
        <v>24</v>
      </c>
      <c r="D674" s="8" t="s">
        <v>151</v>
      </c>
      <c r="E674" s="24" t="s">
        <v>153</v>
      </c>
      <c r="F674" s="178">
        <v>19</v>
      </c>
      <c r="G674" s="49" t="s">
        <v>68</v>
      </c>
      <c r="H674" s="150">
        <v>685.5</v>
      </c>
      <c r="I674" s="178">
        <v>27</v>
      </c>
      <c r="J674" s="448" t="s">
        <v>184</v>
      </c>
      <c r="K674" s="2" t="s">
        <v>5</v>
      </c>
      <c r="L674" s="189">
        <f>L675+L676</f>
        <v>186850</v>
      </c>
      <c r="M674" s="144">
        <f>L674</f>
        <v>186850</v>
      </c>
      <c r="N674" s="144">
        <v>0</v>
      </c>
      <c r="O674" s="144">
        <v>0</v>
      </c>
      <c r="P674" s="144">
        <v>0</v>
      </c>
      <c r="Q674" s="186">
        <f t="shared" si="70"/>
        <v>186850</v>
      </c>
      <c r="R674" s="11"/>
      <c r="S674" s="11"/>
      <c r="T674" s="11"/>
      <c r="U674" s="36"/>
      <c r="V674" s="34"/>
      <c r="W674" s="34"/>
      <c r="X674" s="11"/>
      <c r="Y674" s="27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</row>
    <row r="675" spans="1:41" s="1" customFormat="1" ht="48" customHeight="1" x14ac:dyDescent="0.25">
      <c r="A675" s="446"/>
      <c r="B675" s="89">
        <v>71916000</v>
      </c>
      <c r="C675" s="8" t="s">
        <v>24</v>
      </c>
      <c r="D675" s="8"/>
      <c r="E675" s="24"/>
      <c r="F675" s="178"/>
      <c r="G675" s="49"/>
      <c r="H675" s="150"/>
      <c r="I675" s="178"/>
      <c r="J675" s="5" t="s">
        <v>185</v>
      </c>
      <c r="K675" s="2">
        <v>20</v>
      </c>
      <c r="L675" s="189">
        <v>172695</v>
      </c>
      <c r="M675" s="189">
        <f t="shared" ref="M675:M676" si="85">L675</f>
        <v>172695</v>
      </c>
      <c r="N675" s="144"/>
      <c r="O675" s="144"/>
      <c r="P675" s="144"/>
      <c r="Q675" s="186">
        <f t="shared" si="70"/>
        <v>172695</v>
      </c>
      <c r="R675" s="11"/>
      <c r="S675" s="11"/>
      <c r="T675" s="11"/>
      <c r="U675" s="36"/>
      <c r="V675" s="34"/>
      <c r="W675" s="34"/>
      <c r="X675" s="11"/>
      <c r="Y675" s="27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</row>
    <row r="676" spans="1:41" s="1" customFormat="1" ht="19.5" customHeight="1" x14ac:dyDescent="0.25">
      <c r="A676" s="447"/>
      <c r="B676" s="89">
        <v>71916000</v>
      </c>
      <c r="C676" s="8" t="s">
        <v>24</v>
      </c>
      <c r="D676" s="5"/>
      <c r="E676" s="5"/>
      <c r="F676" s="176"/>
      <c r="G676" s="81"/>
      <c r="H676" s="145"/>
      <c r="I676" s="101"/>
      <c r="J676" s="5" t="s">
        <v>303</v>
      </c>
      <c r="K676" s="20" t="s">
        <v>298</v>
      </c>
      <c r="L676" s="164">
        <v>14155</v>
      </c>
      <c r="M676" s="189">
        <f t="shared" si="85"/>
        <v>14155</v>
      </c>
      <c r="N676" s="186"/>
      <c r="O676" s="186"/>
      <c r="P676" s="186"/>
      <c r="Q676" s="186">
        <f t="shared" si="70"/>
        <v>14155</v>
      </c>
      <c r="R676" s="11"/>
      <c r="S676" s="11"/>
      <c r="T676" s="11"/>
      <c r="U676" s="36"/>
      <c r="V676" s="34"/>
      <c r="W676" s="34"/>
      <c r="X676" s="11"/>
      <c r="Y676" s="27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</row>
    <row r="677" spans="1:41" s="1" customFormat="1" ht="18" customHeight="1" x14ac:dyDescent="0.25">
      <c r="A677" s="445">
        <v>20</v>
      </c>
      <c r="B677" s="89">
        <v>71916000</v>
      </c>
      <c r="C677" s="8" t="s">
        <v>24</v>
      </c>
      <c r="D677" s="8" t="s">
        <v>151</v>
      </c>
      <c r="E677" s="24" t="s">
        <v>153</v>
      </c>
      <c r="F677" s="178">
        <v>28</v>
      </c>
      <c r="G677" s="49" t="s">
        <v>68</v>
      </c>
      <c r="H677" s="150">
        <v>683.2</v>
      </c>
      <c r="I677" s="178">
        <v>27</v>
      </c>
      <c r="J677" s="448" t="s">
        <v>184</v>
      </c>
      <c r="K677" s="2" t="s">
        <v>5</v>
      </c>
      <c r="L677" s="189">
        <f>L678+L679</f>
        <v>179151</v>
      </c>
      <c r="M677" s="144">
        <f>L677</f>
        <v>179151</v>
      </c>
      <c r="N677" s="144">
        <v>0</v>
      </c>
      <c r="O677" s="144">
        <v>0</v>
      </c>
      <c r="P677" s="144">
        <v>0</v>
      </c>
      <c r="Q677" s="186">
        <f t="shared" ref="Q677:Q740" si="86">M677+N677+O677+P677</f>
        <v>179151</v>
      </c>
      <c r="R677" s="11"/>
      <c r="S677" s="11"/>
      <c r="T677" s="11"/>
      <c r="U677" s="36"/>
      <c r="V677" s="34"/>
      <c r="W677" s="34"/>
      <c r="X677" s="11"/>
      <c r="Y677" s="27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</row>
    <row r="678" spans="1:41" s="1" customFormat="1" ht="48" customHeight="1" x14ac:dyDescent="0.25">
      <c r="A678" s="446"/>
      <c r="B678" s="89">
        <v>71916000</v>
      </c>
      <c r="C678" s="8" t="s">
        <v>24</v>
      </c>
      <c r="D678" s="8"/>
      <c r="E678" s="24"/>
      <c r="F678" s="178"/>
      <c r="G678" s="49"/>
      <c r="H678" s="150"/>
      <c r="I678" s="178"/>
      <c r="J678" s="5" t="s">
        <v>185</v>
      </c>
      <c r="K678" s="2">
        <v>20</v>
      </c>
      <c r="L678" s="189">
        <v>165097</v>
      </c>
      <c r="M678" s="189">
        <f t="shared" ref="M678:M679" si="87">L678</f>
        <v>165097</v>
      </c>
      <c r="N678" s="144"/>
      <c r="O678" s="144"/>
      <c r="P678" s="144"/>
      <c r="Q678" s="186">
        <f t="shared" si="86"/>
        <v>165097</v>
      </c>
      <c r="R678" s="11"/>
      <c r="S678" s="11"/>
      <c r="T678" s="11"/>
      <c r="U678" s="36"/>
      <c r="V678" s="34"/>
      <c r="W678" s="34"/>
      <c r="X678" s="11"/>
      <c r="Y678" s="27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</row>
    <row r="679" spans="1:41" s="1" customFormat="1" ht="19.5" customHeight="1" x14ac:dyDescent="0.25">
      <c r="A679" s="447"/>
      <c r="B679" s="89">
        <v>71916000</v>
      </c>
      <c r="C679" s="8" t="s">
        <v>24</v>
      </c>
      <c r="D679" s="5"/>
      <c r="E679" s="5"/>
      <c r="F679" s="176"/>
      <c r="G679" s="81"/>
      <c r="H679" s="145"/>
      <c r="I679" s="101"/>
      <c r="J679" s="5" t="s">
        <v>303</v>
      </c>
      <c r="K679" s="20" t="s">
        <v>298</v>
      </c>
      <c r="L679" s="164">
        <v>14054</v>
      </c>
      <c r="M679" s="189">
        <f t="shared" si="87"/>
        <v>14054</v>
      </c>
      <c r="N679" s="186"/>
      <c r="O679" s="186"/>
      <c r="P679" s="186"/>
      <c r="Q679" s="186">
        <f t="shared" si="86"/>
        <v>14054</v>
      </c>
      <c r="R679" s="11"/>
      <c r="S679" s="11"/>
      <c r="T679" s="11"/>
      <c r="U679" s="36"/>
      <c r="V679" s="34"/>
      <c r="W679" s="34"/>
      <c r="X679" s="11"/>
      <c r="Y679" s="27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</row>
    <row r="680" spans="1:41" s="1" customFormat="1" ht="18" customHeight="1" x14ac:dyDescent="0.25">
      <c r="A680" s="445">
        <v>21</v>
      </c>
      <c r="B680" s="89">
        <v>71916000</v>
      </c>
      <c r="C680" s="8" t="s">
        <v>24</v>
      </c>
      <c r="D680" s="8" t="s">
        <v>151</v>
      </c>
      <c r="E680" s="24" t="s">
        <v>157</v>
      </c>
      <c r="F680" s="178">
        <v>10</v>
      </c>
      <c r="G680" s="49" t="s">
        <v>68</v>
      </c>
      <c r="H680" s="150">
        <v>3589.1</v>
      </c>
      <c r="I680" s="178">
        <v>160</v>
      </c>
      <c r="J680" s="448" t="s">
        <v>184</v>
      </c>
      <c r="K680" s="2" t="s">
        <v>5</v>
      </c>
      <c r="L680" s="189">
        <f>L681+L682</f>
        <v>583290</v>
      </c>
      <c r="M680" s="144">
        <f>L680</f>
        <v>583290</v>
      </c>
      <c r="N680" s="144">
        <v>0</v>
      </c>
      <c r="O680" s="144">
        <v>0</v>
      </c>
      <c r="P680" s="144">
        <v>0</v>
      </c>
      <c r="Q680" s="186">
        <f t="shared" si="86"/>
        <v>583290</v>
      </c>
      <c r="R680" s="11"/>
      <c r="S680" s="11"/>
      <c r="T680" s="11"/>
      <c r="U680" s="36"/>
      <c r="V680" s="34"/>
      <c r="W680" s="34"/>
      <c r="X680" s="11"/>
      <c r="Y680" s="27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</row>
    <row r="681" spans="1:41" s="1" customFormat="1" ht="48" customHeight="1" x14ac:dyDescent="0.25">
      <c r="A681" s="446"/>
      <c r="B681" s="89">
        <v>71916000</v>
      </c>
      <c r="C681" s="8" t="s">
        <v>24</v>
      </c>
      <c r="D681" s="8"/>
      <c r="E681" s="24"/>
      <c r="F681" s="178"/>
      <c r="G681" s="49"/>
      <c r="H681" s="150"/>
      <c r="I681" s="178"/>
      <c r="J681" s="5" t="s">
        <v>185</v>
      </c>
      <c r="K681" s="2">
        <v>20</v>
      </c>
      <c r="L681" s="189">
        <v>543524</v>
      </c>
      <c r="M681" s="189">
        <f t="shared" ref="M681:M682" si="88">L681</f>
        <v>543524</v>
      </c>
      <c r="N681" s="144"/>
      <c r="O681" s="144"/>
      <c r="P681" s="144"/>
      <c r="Q681" s="186">
        <f t="shared" si="86"/>
        <v>543524</v>
      </c>
      <c r="R681" s="11"/>
      <c r="S681" s="11"/>
      <c r="T681" s="11"/>
      <c r="U681" s="36"/>
      <c r="V681" s="34"/>
      <c r="W681" s="34"/>
      <c r="X681" s="11"/>
      <c r="Y681" s="27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</row>
    <row r="682" spans="1:41" s="1" customFormat="1" ht="19.5" customHeight="1" x14ac:dyDescent="0.25">
      <c r="A682" s="447"/>
      <c r="B682" s="89">
        <v>71916000</v>
      </c>
      <c r="C682" s="8" t="s">
        <v>24</v>
      </c>
      <c r="D682" s="5"/>
      <c r="E682" s="5"/>
      <c r="F682" s="176"/>
      <c r="G682" s="81"/>
      <c r="H682" s="145"/>
      <c r="I682" s="101"/>
      <c r="J682" s="5" t="s">
        <v>303</v>
      </c>
      <c r="K682" s="20" t="s">
        <v>298</v>
      </c>
      <c r="L682" s="164">
        <v>39766</v>
      </c>
      <c r="M682" s="189">
        <f t="shared" si="88"/>
        <v>39766</v>
      </c>
      <c r="N682" s="186"/>
      <c r="O682" s="186"/>
      <c r="P682" s="186"/>
      <c r="Q682" s="186">
        <f t="shared" si="86"/>
        <v>39766</v>
      </c>
      <c r="R682" s="11"/>
      <c r="S682" s="11"/>
      <c r="T682" s="11"/>
      <c r="U682" s="36"/>
      <c r="V682" s="34"/>
      <c r="W682" s="34"/>
      <c r="X682" s="11"/>
      <c r="Y682" s="27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</row>
    <row r="683" spans="1:41" s="1" customFormat="1" ht="18" customHeight="1" x14ac:dyDescent="0.25">
      <c r="A683" s="445">
        <v>22</v>
      </c>
      <c r="B683" s="89">
        <v>71916000</v>
      </c>
      <c r="C683" s="8" t="s">
        <v>24</v>
      </c>
      <c r="D683" s="8" t="s">
        <v>151</v>
      </c>
      <c r="E683" s="24" t="s">
        <v>157</v>
      </c>
      <c r="F683" s="178">
        <v>12</v>
      </c>
      <c r="G683" s="49" t="s">
        <v>68</v>
      </c>
      <c r="H683" s="150">
        <v>3638.2</v>
      </c>
      <c r="I683" s="178">
        <v>152</v>
      </c>
      <c r="J683" s="448" t="s">
        <v>184</v>
      </c>
      <c r="K683" s="2" t="s">
        <v>5</v>
      </c>
      <c r="L683" s="189">
        <f>L684+L685</f>
        <v>253247</v>
      </c>
      <c r="M683" s="144">
        <f>L683</f>
        <v>253247</v>
      </c>
      <c r="N683" s="144">
        <v>0</v>
      </c>
      <c r="O683" s="144">
        <v>0</v>
      </c>
      <c r="P683" s="144">
        <v>0</v>
      </c>
      <c r="Q683" s="186">
        <f t="shared" si="86"/>
        <v>253247</v>
      </c>
      <c r="R683" s="11"/>
      <c r="S683" s="11"/>
      <c r="T683" s="11"/>
      <c r="U683" s="36"/>
      <c r="V683" s="34"/>
      <c r="W683" s="34"/>
      <c r="X683" s="11"/>
      <c r="Y683" s="27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</row>
    <row r="684" spans="1:41" s="1" customFormat="1" ht="48" customHeight="1" x14ac:dyDescent="0.25">
      <c r="A684" s="446"/>
      <c r="B684" s="89">
        <v>71916000</v>
      </c>
      <c r="C684" s="8" t="s">
        <v>24</v>
      </c>
      <c r="D684" s="8"/>
      <c r="E684" s="24"/>
      <c r="F684" s="178"/>
      <c r="G684" s="49"/>
      <c r="H684" s="150"/>
      <c r="I684" s="178"/>
      <c r="J684" s="5" t="s">
        <v>185</v>
      </c>
      <c r="K684" s="2">
        <v>20</v>
      </c>
      <c r="L684" s="189">
        <v>236041</v>
      </c>
      <c r="M684" s="189">
        <f t="shared" ref="M684:M685" si="89">L684</f>
        <v>236041</v>
      </c>
      <c r="N684" s="144"/>
      <c r="O684" s="144"/>
      <c r="P684" s="144"/>
      <c r="Q684" s="186">
        <f t="shared" si="86"/>
        <v>236041</v>
      </c>
      <c r="R684" s="11"/>
      <c r="S684" s="11"/>
      <c r="T684" s="11"/>
      <c r="U684" s="36"/>
      <c r="V684" s="34"/>
      <c r="W684" s="34"/>
      <c r="X684" s="11"/>
      <c r="Y684" s="27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</row>
    <row r="685" spans="1:41" s="1" customFormat="1" ht="19.5" customHeight="1" x14ac:dyDescent="0.25">
      <c r="A685" s="447"/>
      <c r="B685" s="89">
        <v>71916000</v>
      </c>
      <c r="C685" s="8" t="s">
        <v>24</v>
      </c>
      <c r="D685" s="5"/>
      <c r="E685" s="5"/>
      <c r="F685" s="176"/>
      <c r="G685" s="81"/>
      <c r="H685" s="145"/>
      <c r="I685" s="101"/>
      <c r="J685" s="5" t="s">
        <v>303</v>
      </c>
      <c r="K685" s="20" t="s">
        <v>298</v>
      </c>
      <c r="L685" s="164">
        <v>17206</v>
      </c>
      <c r="M685" s="189">
        <f t="shared" si="89"/>
        <v>17206</v>
      </c>
      <c r="N685" s="186"/>
      <c r="O685" s="186"/>
      <c r="P685" s="186"/>
      <c r="Q685" s="186">
        <f t="shared" si="86"/>
        <v>17206</v>
      </c>
      <c r="R685" s="11"/>
      <c r="S685" s="11"/>
      <c r="T685" s="11"/>
      <c r="U685" s="36"/>
      <c r="V685" s="34"/>
      <c r="W685" s="34"/>
      <c r="X685" s="11"/>
      <c r="Y685" s="27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</row>
    <row r="686" spans="1:41" s="289" customFormat="1" ht="18" customHeight="1" x14ac:dyDescent="0.25">
      <c r="A686" s="488">
        <v>23</v>
      </c>
      <c r="B686" s="89">
        <v>71916000</v>
      </c>
      <c r="C686" s="8" t="s">
        <v>24</v>
      </c>
      <c r="D686" s="8" t="s">
        <v>151</v>
      </c>
      <c r="E686" s="24" t="s">
        <v>48</v>
      </c>
      <c r="F686" s="178">
        <v>7</v>
      </c>
      <c r="G686" s="49" t="s">
        <v>68</v>
      </c>
      <c r="H686" s="150">
        <v>5687.8</v>
      </c>
      <c r="I686" s="178">
        <v>27</v>
      </c>
      <c r="J686" s="448" t="s">
        <v>184</v>
      </c>
      <c r="K686" s="2" t="s">
        <v>5</v>
      </c>
      <c r="L686" s="189">
        <f>L687+L688+L689</f>
        <v>7365515</v>
      </c>
      <c r="M686" s="189">
        <f>M687+M688+M689</f>
        <v>7199602</v>
      </c>
      <c r="N686" s="189">
        <f>N687+N688+N689</f>
        <v>0</v>
      </c>
      <c r="O686" s="189">
        <f>O687+O688+O689</f>
        <v>158012</v>
      </c>
      <c r="P686" s="189">
        <f>P687+P688+P689</f>
        <v>7901</v>
      </c>
      <c r="Q686" s="186">
        <f t="shared" si="86"/>
        <v>7365515</v>
      </c>
      <c r="R686" s="285"/>
      <c r="S686" s="285"/>
      <c r="T686" s="285"/>
      <c r="U686" s="286"/>
      <c r="V686" s="287"/>
      <c r="W686" s="287"/>
      <c r="X686" s="285"/>
      <c r="Y686" s="288"/>
      <c r="Z686" s="285"/>
      <c r="AA686" s="285"/>
      <c r="AB686" s="285"/>
      <c r="AC686" s="285"/>
      <c r="AD686" s="285"/>
      <c r="AE686" s="285"/>
      <c r="AF686" s="285"/>
      <c r="AG686" s="285"/>
      <c r="AH686" s="285"/>
      <c r="AI686" s="285"/>
      <c r="AJ686" s="285"/>
      <c r="AK686" s="285"/>
      <c r="AL686" s="285"/>
      <c r="AM686" s="285"/>
      <c r="AN686" s="285"/>
      <c r="AO686" s="285"/>
    </row>
    <row r="687" spans="1:41" s="293" customFormat="1" ht="18" customHeight="1" x14ac:dyDescent="0.3">
      <c r="A687" s="489"/>
      <c r="B687" s="89">
        <v>71916000</v>
      </c>
      <c r="C687" s="8" t="s">
        <v>24</v>
      </c>
      <c r="D687" s="8"/>
      <c r="E687" s="24"/>
      <c r="F687" s="178"/>
      <c r="G687" s="49"/>
      <c r="H687" s="150"/>
      <c r="I687" s="178"/>
      <c r="J687" s="5" t="s">
        <v>186</v>
      </c>
      <c r="K687" s="2">
        <v>10</v>
      </c>
      <c r="L687" s="189">
        <v>7048758</v>
      </c>
      <c r="M687" s="189">
        <v>7048758</v>
      </c>
      <c r="N687" s="144"/>
      <c r="O687" s="144"/>
      <c r="P687" s="144"/>
      <c r="Q687" s="186">
        <f t="shared" si="86"/>
        <v>7048758</v>
      </c>
      <c r="R687" s="290"/>
      <c r="S687" s="290"/>
      <c r="T687" s="290"/>
      <c r="U687" s="291"/>
      <c r="V687" s="290"/>
      <c r="W687" s="290"/>
      <c r="X687" s="290"/>
      <c r="Y687" s="290"/>
      <c r="Z687" s="290"/>
      <c r="AA687" s="290"/>
      <c r="AB687" s="290"/>
      <c r="AC687" s="290"/>
      <c r="AD687" s="290"/>
      <c r="AE687" s="290"/>
      <c r="AF687" s="290"/>
      <c r="AG687" s="290"/>
      <c r="AH687" s="290"/>
      <c r="AI687" s="290"/>
      <c r="AJ687" s="290"/>
      <c r="AK687" s="290"/>
      <c r="AL687" s="292"/>
      <c r="AM687" s="290"/>
      <c r="AN687" s="290"/>
      <c r="AO687" s="290"/>
    </row>
    <row r="688" spans="1:41" s="289" customFormat="1" ht="48" customHeight="1" x14ac:dyDescent="0.25">
      <c r="A688" s="489"/>
      <c r="B688" s="89">
        <v>71916000</v>
      </c>
      <c r="C688" s="8" t="s">
        <v>24</v>
      </c>
      <c r="D688" s="8"/>
      <c r="E688" s="24"/>
      <c r="F688" s="178"/>
      <c r="G688" s="49"/>
      <c r="H688" s="150"/>
      <c r="I688" s="178"/>
      <c r="J688" s="5" t="s">
        <v>185</v>
      </c>
      <c r="K688" s="2">
        <v>20</v>
      </c>
      <c r="L688" s="189">
        <v>165913</v>
      </c>
      <c r="M688" s="144"/>
      <c r="N688" s="144"/>
      <c r="O688" s="189">
        <v>158012</v>
      </c>
      <c r="P688" s="189">
        <v>7901</v>
      </c>
      <c r="Q688" s="186">
        <f t="shared" si="86"/>
        <v>165913</v>
      </c>
      <c r="R688" s="285"/>
      <c r="S688" s="285"/>
      <c r="T688" s="285"/>
      <c r="U688" s="286"/>
      <c r="V688" s="287"/>
      <c r="W688" s="287"/>
      <c r="X688" s="285"/>
      <c r="Y688" s="288"/>
      <c r="Z688" s="285"/>
      <c r="AA688" s="285"/>
      <c r="AB688" s="285"/>
      <c r="AC688" s="285"/>
      <c r="AD688" s="285"/>
      <c r="AE688" s="285"/>
      <c r="AF688" s="285"/>
      <c r="AG688" s="285"/>
      <c r="AH688" s="285"/>
      <c r="AI688" s="285"/>
      <c r="AJ688" s="285"/>
      <c r="AK688" s="285"/>
      <c r="AL688" s="285"/>
      <c r="AM688" s="285"/>
      <c r="AN688" s="285"/>
      <c r="AO688" s="285"/>
    </row>
    <row r="689" spans="1:41" s="289" customFormat="1" ht="18" customHeight="1" x14ac:dyDescent="0.25">
      <c r="A689" s="490"/>
      <c r="B689" s="89">
        <v>71916000</v>
      </c>
      <c r="C689" s="8" t="s">
        <v>24</v>
      </c>
      <c r="D689" s="8"/>
      <c r="E689" s="24"/>
      <c r="F689" s="178"/>
      <c r="G689" s="49"/>
      <c r="H689" s="150"/>
      <c r="I689" s="178"/>
      <c r="J689" s="448" t="s">
        <v>189</v>
      </c>
      <c r="K689" s="2">
        <v>21</v>
      </c>
      <c r="L689" s="189">
        <v>150844</v>
      </c>
      <c r="M689" s="189">
        <f>L689</f>
        <v>150844</v>
      </c>
      <c r="N689" s="144"/>
      <c r="O689" s="144"/>
      <c r="P689" s="144"/>
      <c r="Q689" s="186">
        <f t="shared" si="86"/>
        <v>150844</v>
      </c>
      <c r="R689" s="285"/>
      <c r="S689" s="285"/>
      <c r="T689" s="285"/>
      <c r="U689" s="286"/>
      <c r="V689" s="287"/>
      <c r="W689" s="287"/>
      <c r="X689" s="285"/>
      <c r="Y689" s="288"/>
      <c r="Z689" s="285"/>
      <c r="AA689" s="285"/>
      <c r="AB689" s="285"/>
      <c r="AC689" s="285"/>
      <c r="AD689" s="285"/>
      <c r="AE689" s="285"/>
      <c r="AF689" s="285"/>
      <c r="AG689" s="285"/>
      <c r="AH689" s="285"/>
      <c r="AI689" s="285"/>
      <c r="AJ689" s="285"/>
      <c r="AK689" s="285"/>
      <c r="AL689" s="285"/>
      <c r="AM689" s="285"/>
      <c r="AN689" s="285"/>
      <c r="AO689" s="285"/>
    </row>
    <row r="690" spans="1:41" s="250" customFormat="1" ht="18" customHeight="1" x14ac:dyDescent="0.3">
      <c r="A690" s="488">
        <v>24</v>
      </c>
      <c r="B690" s="89">
        <v>71916000</v>
      </c>
      <c r="C690" s="8" t="s">
        <v>24</v>
      </c>
      <c r="D690" s="8" t="s">
        <v>151</v>
      </c>
      <c r="E690" s="24" t="s">
        <v>158</v>
      </c>
      <c r="F690" s="178">
        <v>8</v>
      </c>
      <c r="G690" s="49" t="s">
        <v>68</v>
      </c>
      <c r="H690" s="150">
        <v>908.1</v>
      </c>
      <c r="I690" s="178">
        <v>27</v>
      </c>
      <c r="J690" s="448" t="s">
        <v>184</v>
      </c>
      <c r="K690" s="454" t="s">
        <v>5</v>
      </c>
      <c r="L690" s="189">
        <f>L691+L692+L693</f>
        <v>4190392</v>
      </c>
      <c r="M690" s="189">
        <f>M691+M692+M693</f>
        <v>4076097</v>
      </c>
      <c r="N690" s="189">
        <f>N691+N692+N693</f>
        <v>0</v>
      </c>
      <c r="O690" s="189">
        <f>O691+O692+O693</f>
        <v>108852</v>
      </c>
      <c r="P690" s="189">
        <f>P691+P692+P693</f>
        <v>5443</v>
      </c>
      <c r="Q690" s="186">
        <f t="shared" si="86"/>
        <v>4190392</v>
      </c>
      <c r="R690" s="248"/>
      <c r="S690" s="248"/>
      <c r="T690" s="248"/>
      <c r="U690" s="251"/>
      <c r="V690" s="248"/>
      <c r="W690" s="248"/>
      <c r="X690" s="248"/>
      <c r="Y690" s="248"/>
      <c r="Z690" s="248"/>
      <c r="AA690" s="248"/>
      <c r="AB690" s="248"/>
      <c r="AC690" s="248"/>
      <c r="AD690" s="248"/>
      <c r="AE690" s="248"/>
      <c r="AF690" s="248"/>
      <c r="AG690" s="248"/>
      <c r="AH690" s="248"/>
      <c r="AI690" s="248"/>
      <c r="AJ690" s="248"/>
      <c r="AK690" s="248"/>
      <c r="AL690" s="249"/>
      <c r="AM690" s="248"/>
      <c r="AN690" s="248"/>
      <c r="AO690" s="248"/>
    </row>
    <row r="691" spans="1:41" s="1" customFormat="1" ht="18" customHeight="1" x14ac:dyDescent="0.25">
      <c r="A691" s="489"/>
      <c r="B691" s="89">
        <v>71916000</v>
      </c>
      <c r="C691" s="8" t="s">
        <v>24</v>
      </c>
      <c r="D691" s="8"/>
      <c r="E691" s="24"/>
      <c r="F691" s="178"/>
      <c r="G691" s="49"/>
      <c r="H691" s="150"/>
      <c r="I691" s="178"/>
      <c r="J691" s="5" t="s">
        <v>186</v>
      </c>
      <c r="K691" s="2">
        <v>10</v>
      </c>
      <c r="L691" s="189">
        <v>3990696</v>
      </c>
      <c r="M691" s="189">
        <v>3990696</v>
      </c>
      <c r="N691" s="144"/>
      <c r="O691" s="144"/>
      <c r="P691" s="144"/>
      <c r="Q691" s="186">
        <f t="shared" si="86"/>
        <v>3990696</v>
      </c>
      <c r="R691" s="11"/>
      <c r="S691" s="11"/>
      <c r="T691" s="11"/>
      <c r="U691" s="36"/>
      <c r="V691" s="34"/>
      <c r="W691" s="34"/>
      <c r="X691" s="11"/>
      <c r="Y691" s="27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</row>
    <row r="692" spans="1:41" s="1" customFormat="1" ht="48" customHeight="1" x14ac:dyDescent="0.25">
      <c r="A692" s="489"/>
      <c r="B692" s="89">
        <v>71916000</v>
      </c>
      <c r="C692" s="8" t="s">
        <v>24</v>
      </c>
      <c r="D692" s="8"/>
      <c r="E692" s="24"/>
      <c r="F692" s="178"/>
      <c r="G692" s="49"/>
      <c r="H692" s="150"/>
      <c r="I692" s="178"/>
      <c r="J692" s="5" t="s">
        <v>185</v>
      </c>
      <c r="K692" s="2">
        <v>20</v>
      </c>
      <c r="L692" s="189">
        <v>114295</v>
      </c>
      <c r="M692" s="144"/>
      <c r="N692" s="144"/>
      <c r="O692" s="189">
        <v>108852</v>
      </c>
      <c r="P692" s="189">
        <v>5443</v>
      </c>
      <c r="Q692" s="186">
        <f t="shared" si="86"/>
        <v>114295</v>
      </c>
      <c r="R692" s="11"/>
      <c r="S692" s="11"/>
      <c r="T692" s="11"/>
      <c r="U692" s="36"/>
      <c r="V692" s="34"/>
      <c r="W692" s="34"/>
      <c r="X692" s="11"/>
      <c r="Y692" s="27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</row>
    <row r="693" spans="1:41" s="203" customFormat="1" ht="18" customHeight="1" x14ac:dyDescent="0.3">
      <c r="A693" s="490"/>
      <c r="B693" s="89">
        <v>71916000</v>
      </c>
      <c r="C693" s="8" t="s">
        <v>24</v>
      </c>
      <c r="D693" s="8"/>
      <c r="E693" s="24"/>
      <c r="F693" s="178"/>
      <c r="G693" s="49"/>
      <c r="H693" s="150"/>
      <c r="I693" s="178"/>
      <c r="J693" s="448" t="s">
        <v>189</v>
      </c>
      <c r="K693" s="2">
        <v>21</v>
      </c>
      <c r="L693" s="189">
        <v>85401</v>
      </c>
      <c r="M693" s="189">
        <v>85401</v>
      </c>
      <c r="N693" s="144"/>
      <c r="O693" s="144"/>
      <c r="P693" s="144"/>
      <c r="Q693" s="186">
        <f t="shared" si="86"/>
        <v>85401</v>
      </c>
      <c r="R693" s="201"/>
      <c r="S693" s="201"/>
      <c r="T693" s="201"/>
      <c r="U693" s="46"/>
      <c r="V693" s="201"/>
      <c r="W693" s="201"/>
      <c r="X693" s="201"/>
      <c r="Y693" s="201"/>
      <c r="Z693" s="201"/>
      <c r="AA693" s="201"/>
      <c r="AB693" s="201"/>
      <c r="AC693" s="201"/>
      <c r="AD693" s="201"/>
      <c r="AE693" s="201"/>
      <c r="AF693" s="201"/>
      <c r="AG693" s="201"/>
      <c r="AH693" s="201"/>
      <c r="AI693" s="201"/>
      <c r="AJ693" s="201"/>
      <c r="AK693" s="201"/>
      <c r="AL693" s="202"/>
      <c r="AM693" s="201"/>
      <c r="AN693" s="201"/>
      <c r="AO693" s="201"/>
    </row>
    <row r="694" spans="1:41" s="289" customFormat="1" ht="18" customHeight="1" x14ac:dyDescent="0.25">
      <c r="A694" s="488">
        <v>25</v>
      </c>
      <c r="B694" s="89">
        <v>71916000</v>
      </c>
      <c r="C694" s="8" t="s">
        <v>24</v>
      </c>
      <c r="D694" s="8" t="s">
        <v>151</v>
      </c>
      <c r="E694" s="24" t="s">
        <v>48</v>
      </c>
      <c r="F694" s="178">
        <v>9</v>
      </c>
      <c r="G694" s="49" t="s">
        <v>68</v>
      </c>
      <c r="H694" s="150">
        <v>2831</v>
      </c>
      <c r="I694" s="178">
        <v>27</v>
      </c>
      <c r="J694" s="448" t="s">
        <v>184</v>
      </c>
      <c r="K694" s="2" t="s">
        <v>5</v>
      </c>
      <c r="L694" s="189">
        <f>L695+L696+L697</f>
        <v>8447984</v>
      </c>
      <c r="M694" s="189">
        <f>M695+M696+M697</f>
        <v>8317954</v>
      </c>
      <c r="N694" s="189">
        <f>N695+N696+N697</f>
        <v>0</v>
      </c>
      <c r="O694" s="189">
        <f>O695+O696+O697</f>
        <v>123838</v>
      </c>
      <c r="P694" s="189">
        <f>P695+P696+P697</f>
        <v>6192</v>
      </c>
      <c r="Q694" s="186">
        <f t="shared" si="86"/>
        <v>8447984</v>
      </c>
      <c r="R694" s="285"/>
      <c r="S694" s="285"/>
      <c r="T694" s="285"/>
      <c r="U694" s="286"/>
      <c r="V694" s="287"/>
      <c r="W694" s="287"/>
      <c r="X694" s="285"/>
      <c r="Y694" s="288"/>
      <c r="Z694" s="285"/>
      <c r="AA694" s="285"/>
      <c r="AB694" s="285"/>
      <c r="AC694" s="285"/>
      <c r="AD694" s="285"/>
      <c r="AE694" s="285"/>
      <c r="AF694" s="285"/>
      <c r="AG694" s="285"/>
      <c r="AH694" s="285"/>
      <c r="AI694" s="285"/>
      <c r="AJ694" s="285"/>
      <c r="AK694" s="285"/>
      <c r="AL694" s="285"/>
      <c r="AM694" s="285"/>
      <c r="AN694" s="285"/>
      <c r="AO694" s="285"/>
    </row>
    <row r="695" spans="1:41" s="289" customFormat="1" ht="18" customHeight="1" x14ac:dyDescent="0.25">
      <c r="A695" s="489"/>
      <c r="B695" s="89">
        <v>71916000</v>
      </c>
      <c r="C695" s="8" t="s">
        <v>24</v>
      </c>
      <c r="D695" s="8"/>
      <c r="E695" s="24"/>
      <c r="F695" s="178"/>
      <c r="G695" s="49"/>
      <c r="H695" s="150"/>
      <c r="I695" s="178"/>
      <c r="J695" s="5" t="s">
        <v>186</v>
      </c>
      <c r="K695" s="454">
        <v>10</v>
      </c>
      <c r="L695" s="189">
        <v>8143679</v>
      </c>
      <c r="M695" s="189">
        <v>8143679</v>
      </c>
      <c r="N695" s="144"/>
      <c r="O695" s="144"/>
      <c r="P695" s="144"/>
      <c r="Q695" s="186">
        <f t="shared" si="86"/>
        <v>8143679</v>
      </c>
      <c r="R695" s="285"/>
      <c r="S695" s="285"/>
      <c r="T695" s="285"/>
      <c r="U695" s="286"/>
      <c r="V695" s="287"/>
      <c r="W695" s="287"/>
      <c r="X695" s="285"/>
      <c r="Y695" s="288"/>
      <c r="Z695" s="285"/>
      <c r="AA695" s="285"/>
      <c r="AB695" s="285"/>
      <c r="AC695" s="285"/>
      <c r="AD695" s="285"/>
      <c r="AE695" s="285"/>
      <c r="AF695" s="285"/>
      <c r="AG695" s="285"/>
      <c r="AH695" s="285"/>
      <c r="AI695" s="285"/>
      <c r="AJ695" s="285"/>
      <c r="AK695" s="285"/>
      <c r="AL695" s="285"/>
      <c r="AM695" s="285"/>
      <c r="AN695" s="285"/>
      <c r="AO695" s="285"/>
    </row>
    <row r="696" spans="1:41" s="293" customFormat="1" ht="48" customHeight="1" x14ac:dyDescent="0.3">
      <c r="A696" s="489"/>
      <c r="B696" s="89">
        <v>71916000</v>
      </c>
      <c r="C696" s="8" t="s">
        <v>24</v>
      </c>
      <c r="D696" s="8"/>
      <c r="E696" s="24"/>
      <c r="F696" s="178"/>
      <c r="G696" s="49"/>
      <c r="H696" s="150"/>
      <c r="I696" s="178"/>
      <c r="J696" s="5" t="s">
        <v>185</v>
      </c>
      <c r="K696" s="454">
        <v>20</v>
      </c>
      <c r="L696" s="189">
        <v>130030</v>
      </c>
      <c r="M696" s="144"/>
      <c r="N696" s="144"/>
      <c r="O696" s="189">
        <v>123838</v>
      </c>
      <c r="P696" s="189">
        <v>6192</v>
      </c>
      <c r="Q696" s="186">
        <f t="shared" si="86"/>
        <v>130030</v>
      </c>
      <c r="R696" s="290"/>
      <c r="S696" s="290"/>
      <c r="T696" s="290"/>
      <c r="U696" s="291"/>
      <c r="V696" s="290"/>
      <c r="W696" s="290"/>
      <c r="X696" s="290"/>
      <c r="Y696" s="290"/>
      <c r="Z696" s="290"/>
      <c r="AA696" s="290"/>
      <c r="AB696" s="290"/>
      <c r="AC696" s="290"/>
      <c r="AD696" s="290"/>
      <c r="AE696" s="290"/>
      <c r="AF696" s="290"/>
      <c r="AG696" s="290"/>
      <c r="AH696" s="290"/>
      <c r="AI696" s="290"/>
      <c r="AJ696" s="290"/>
      <c r="AK696" s="290"/>
      <c r="AL696" s="292"/>
      <c r="AM696" s="290"/>
      <c r="AN696" s="290"/>
      <c r="AO696" s="290"/>
    </row>
    <row r="697" spans="1:41" s="289" customFormat="1" ht="18" customHeight="1" x14ac:dyDescent="0.25">
      <c r="A697" s="490"/>
      <c r="B697" s="89">
        <v>71916000</v>
      </c>
      <c r="C697" s="8" t="s">
        <v>24</v>
      </c>
      <c r="D697" s="8"/>
      <c r="E697" s="24"/>
      <c r="F697" s="178"/>
      <c r="G697" s="49"/>
      <c r="H697" s="150"/>
      <c r="I697" s="178"/>
      <c r="J697" s="448" t="s">
        <v>189</v>
      </c>
      <c r="K697" s="2">
        <v>21</v>
      </c>
      <c r="L697" s="189">
        <v>174275</v>
      </c>
      <c r="M697" s="189">
        <v>174275</v>
      </c>
      <c r="N697" s="144"/>
      <c r="O697" s="144"/>
      <c r="P697" s="144"/>
      <c r="Q697" s="186">
        <f t="shared" si="86"/>
        <v>174275</v>
      </c>
      <c r="R697" s="285"/>
      <c r="S697" s="285"/>
      <c r="T697" s="285"/>
      <c r="U697" s="286"/>
      <c r="V697" s="287"/>
      <c r="W697" s="287"/>
      <c r="X697" s="285"/>
      <c r="Y697" s="288"/>
      <c r="Z697" s="285"/>
      <c r="AA697" s="285"/>
      <c r="AB697" s="285"/>
      <c r="AC697" s="285"/>
      <c r="AD697" s="285"/>
      <c r="AE697" s="285"/>
      <c r="AF697" s="285"/>
      <c r="AG697" s="285"/>
      <c r="AH697" s="285"/>
      <c r="AI697" s="285"/>
      <c r="AJ697" s="285"/>
      <c r="AK697" s="285"/>
      <c r="AL697" s="285"/>
      <c r="AM697" s="285"/>
      <c r="AN697" s="285"/>
      <c r="AO697" s="285"/>
    </row>
    <row r="698" spans="1:41" s="1" customFormat="1" ht="18" customHeight="1" x14ac:dyDescent="0.25">
      <c r="A698" s="488">
        <v>26</v>
      </c>
      <c r="B698" s="89">
        <v>71916000</v>
      </c>
      <c r="C698" s="8" t="s">
        <v>24</v>
      </c>
      <c r="D698" s="8" t="s">
        <v>151</v>
      </c>
      <c r="E698" s="24" t="s">
        <v>159</v>
      </c>
      <c r="F698" s="178">
        <v>5</v>
      </c>
      <c r="G698" s="49" t="s">
        <v>68</v>
      </c>
      <c r="H698" s="150">
        <v>7183.8</v>
      </c>
      <c r="I698" s="178">
        <v>277</v>
      </c>
      <c r="J698" s="448" t="s">
        <v>184</v>
      </c>
      <c r="K698" s="2" t="s">
        <v>5</v>
      </c>
      <c r="L698" s="189">
        <f>L699+L700</f>
        <v>667313</v>
      </c>
      <c r="M698" s="144">
        <f>L698</f>
        <v>667313</v>
      </c>
      <c r="N698" s="144">
        <v>0</v>
      </c>
      <c r="O698" s="144">
        <v>0</v>
      </c>
      <c r="P698" s="144">
        <v>0</v>
      </c>
      <c r="Q698" s="186">
        <f t="shared" si="86"/>
        <v>667313</v>
      </c>
      <c r="R698" s="11"/>
      <c r="S698" s="11"/>
      <c r="T698" s="11"/>
      <c r="U698" s="36"/>
      <c r="V698" s="34"/>
      <c r="W698" s="34"/>
      <c r="X698" s="11"/>
      <c r="Y698" s="27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</row>
    <row r="699" spans="1:41" s="203" customFormat="1" ht="48" customHeight="1" x14ac:dyDescent="0.3">
      <c r="A699" s="489"/>
      <c r="B699" s="89">
        <v>71916000</v>
      </c>
      <c r="C699" s="8" t="s">
        <v>24</v>
      </c>
      <c r="D699" s="8"/>
      <c r="E699" s="24"/>
      <c r="F699" s="178"/>
      <c r="G699" s="49"/>
      <c r="H699" s="150"/>
      <c r="I699" s="178"/>
      <c r="J699" s="5" t="s">
        <v>185</v>
      </c>
      <c r="K699" s="2">
        <v>20</v>
      </c>
      <c r="L699" s="189">
        <v>637715</v>
      </c>
      <c r="M699" s="189">
        <f t="shared" ref="M699:M700" si="90">L699</f>
        <v>637715</v>
      </c>
      <c r="N699" s="144"/>
      <c r="O699" s="144"/>
      <c r="P699" s="144"/>
      <c r="Q699" s="186">
        <f t="shared" si="86"/>
        <v>637715</v>
      </c>
      <c r="R699" s="201"/>
      <c r="S699" s="201"/>
      <c r="T699" s="201"/>
      <c r="U699" s="46"/>
      <c r="V699" s="201"/>
      <c r="W699" s="201"/>
      <c r="X699" s="201"/>
      <c r="Y699" s="201"/>
      <c r="Z699" s="201"/>
      <c r="AA699" s="201"/>
      <c r="AB699" s="201"/>
      <c r="AC699" s="201"/>
      <c r="AD699" s="201"/>
      <c r="AE699" s="201"/>
      <c r="AF699" s="201"/>
      <c r="AG699" s="201"/>
      <c r="AH699" s="201"/>
      <c r="AI699" s="201"/>
      <c r="AJ699" s="201"/>
      <c r="AK699" s="201"/>
      <c r="AL699" s="202"/>
      <c r="AM699" s="201"/>
      <c r="AN699" s="201"/>
      <c r="AO699" s="201"/>
    </row>
    <row r="700" spans="1:41" s="1" customFormat="1" ht="19.5" customHeight="1" x14ac:dyDescent="0.25">
      <c r="A700" s="490"/>
      <c r="B700" s="89">
        <v>71916000</v>
      </c>
      <c r="C700" s="8" t="s">
        <v>24</v>
      </c>
      <c r="D700" s="5"/>
      <c r="E700" s="5"/>
      <c r="F700" s="176"/>
      <c r="G700" s="81"/>
      <c r="H700" s="145"/>
      <c r="I700" s="101"/>
      <c r="J700" s="5" t="s">
        <v>303</v>
      </c>
      <c r="K700" s="20" t="s">
        <v>298</v>
      </c>
      <c r="L700" s="164">
        <v>29598</v>
      </c>
      <c r="M700" s="189">
        <f t="shared" si="90"/>
        <v>29598</v>
      </c>
      <c r="N700" s="186"/>
      <c r="O700" s="186"/>
      <c r="P700" s="186"/>
      <c r="Q700" s="186">
        <f t="shared" si="86"/>
        <v>29598</v>
      </c>
      <c r="R700" s="11"/>
      <c r="S700" s="11"/>
      <c r="T700" s="11"/>
      <c r="U700" s="36"/>
      <c r="V700" s="34"/>
      <c r="W700" s="34"/>
      <c r="X700" s="11"/>
      <c r="Y700" s="27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</row>
    <row r="701" spans="1:41" s="1" customFormat="1" ht="18" customHeight="1" x14ac:dyDescent="0.25">
      <c r="A701" s="445">
        <v>27</v>
      </c>
      <c r="B701" s="89">
        <v>71916000</v>
      </c>
      <c r="C701" s="8" t="s">
        <v>24</v>
      </c>
      <c r="D701" s="8" t="s">
        <v>151</v>
      </c>
      <c r="E701" s="24" t="s">
        <v>156</v>
      </c>
      <c r="F701" s="178">
        <v>29</v>
      </c>
      <c r="G701" s="49" t="s">
        <v>68</v>
      </c>
      <c r="H701" s="145">
        <v>877.6</v>
      </c>
      <c r="I701" s="176">
        <v>27</v>
      </c>
      <c r="J701" s="448" t="s">
        <v>184</v>
      </c>
      <c r="K701" s="2" t="s">
        <v>5</v>
      </c>
      <c r="L701" s="189">
        <f>L702+L703</f>
        <v>135933</v>
      </c>
      <c r="M701" s="189">
        <f>M702+M703</f>
        <v>10526</v>
      </c>
      <c r="N701" s="189">
        <f>N702+N703</f>
        <v>0</v>
      </c>
      <c r="O701" s="189">
        <f>O702+O703</f>
        <v>119435</v>
      </c>
      <c r="P701" s="189">
        <f>P702+P703</f>
        <v>5972</v>
      </c>
      <c r="Q701" s="186">
        <f t="shared" si="86"/>
        <v>135933</v>
      </c>
      <c r="R701" s="11"/>
      <c r="S701" s="11"/>
      <c r="T701" s="11"/>
      <c r="U701" s="36"/>
      <c r="V701" s="34"/>
      <c r="W701" s="34"/>
      <c r="X701" s="11"/>
      <c r="Y701" s="27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</row>
    <row r="702" spans="1:41" s="203" customFormat="1" ht="48" customHeight="1" x14ac:dyDescent="0.3">
      <c r="A702" s="446"/>
      <c r="B702" s="89">
        <v>71916000</v>
      </c>
      <c r="C702" s="8" t="s">
        <v>24</v>
      </c>
      <c r="D702" s="8"/>
      <c r="E702" s="24"/>
      <c r="F702" s="178"/>
      <c r="G702" s="49"/>
      <c r="H702" s="150"/>
      <c r="I702" s="178"/>
      <c r="J702" s="5" t="s">
        <v>185</v>
      </c>
      <c r="K702" s="2">
        <v>20</v>
      </c>
      <c r="L702" s="189">
        <v>125407</v>
      </c>
      <c r="M702" s="144"/>
      <c r="N702" s="144"/>
      <c r="O702" s="144">
        <v>119435</v>
      </c>
      <c r="P702" s="144">
        <v>5972</v>
      </c>
      <c r="Q702" s="186">
        <f t="shared" si="86"/>
        <v>125407</v>
      </c>
      <c r="R702" s="201"/>
      <c r="S702" s="201"/>
      <c r="T702" s="201"/>
      <c r="U702" s="46"/>
      <c r="V702" s="201"/>
      <c r="W702" s="201"/>
      <c r="X702" s="201"/>
      <c r="Y702" s="201"/>
      <c r="Z702" s="201"/>
      <c r="AA702" s="201"/>
      <c r="AB702" s="201"/>
      <c r="AC702" s="201"/>
      <c r="AD702" s="201"/>
      <c r="AE702" s="201"/>
      <c r="AF702" s="201"/>
      <c r="AG702" s="201"/>
      <c r="AH702" s="201"/>
      <c r="AI702" s="201"/>
      <c r="AJ702" s="201"/>
      <c r="AK702" s="201"/>
      <c r="AL702" s="202"/>
      <c r="AM702" s="201"/>
      <c r="AN702" s="201"/>
      <c r="AO702" s="201"/>
    </row>
    <row r="703" spans="1:41" s="1" customFormat="1" ht="19.5" customHeight="1" x14ac:dyDescent="0.25">
      <c r="A703" s="447"/>
      <c r="B703" s="89">
        <v>71916000</v>
      </c>
      <c r="C703" s="8" t="s">
        <v>24</v>
      </c>
      <c r="D703" s="5"/>
      <c r="E703" s="5"/>
      <c r="F703" s="176"/>
      <c r="G703" s="81"/>
      <c r="H703" s="145"/>
      <c r="I703" s="101"/>
      <c r="J703" s="5" t="s">
        <v>303</v>
      </c>
      <c r="K703" s="20" t="s">
        <v>298</v>
      </c>
      <c r="L703" s="164">
        <v>10526</v>
      </c>
      <c r="M703" s="164">
        <v>10526</v>
      </c>
      <c r="N703" s="186"/>
      <c r="O703" s="186"/>
      <c r="P703" s="186"/>
      <c r="Q703" s="186">
        <f t="shared" si="86"/>
        <v>10526</v>
      </c>
      <c r="R703" s="11"/>
      <c r="S703" s="11"/>
      <c r="T703" s="11"/>
      <c r="U703" s="36"/>
      <c r="V703" s="34"/>
      <c r="W703" s="34"/>
      <c r="X703" s="11"/>
      <c r="Y703" s="27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</row>
    <row r="704" spans="1:41" s="1" customFormat="1" ht="18" customHeight="1" x14ac:dyDescent="0.25">
      <c r="A704" s="445">
        <v>28</v>
      </c>
      <c r="B704" s="89">
        <v>71916000</v>
      </c>
      <c r="C704" s="8" t="s">
        <v>24</v>
      </c>
      <c r="D704" s="8" t="s">
        <v>342</v>
      </c>
      <c r="E704" s="24" t="s">
        <v>26</v>
      </c>
      <c r="F704" s="178">
        <v>51</v>
      </c>
      <c r="G704" s="49" t="s">
        <v>68</v>
      </c>
      <c r="H704" s="150">
        <v>4882.1000000000004</v>
      </c>
      <c r="I704" s="178">
        <v>206</v>
      </c>
      <c r="J704" s="448" t="s">
        <v>184</v>
      </c>
      <c r="K704" s="2" t="s">
        <v>5</v>
      </c>
      <c r="L704" s="189">
        <f>L705+L706</f>
        <v>573673</v>
      </c>
      <c r="M704" s="144">
        <f>L704</f>
        <v>573673</v>
      </c>
      <c r="N704" s="144">
        <v>0</v>
      </c>
      <c r="O704" s="144">
        <v>0</v>
      </c>
      <c r="P704" s="144">
        <v>0</v>
      </c>
      <c r="Q704" s="186">
        <f t="shared" si="86"/>
        <v>573673</v>
      </c>
      <c r="R704" s="11"/>
      <c r="S704" s="11"/>
      <c r="T704" s="11"/>
      <c r="U704" s="36"/>
      <c r="V704" s="34"/>
      <c r="W704" s="34"/>
      <c r="X704" s="11"/>
      <c r="Y704" s="27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</row>
    <row r="705" spans="1:41" s="203" customFormat="1" ht="48" customHeight="1" x14ac:dyDescent="0.3">
      <c r="A705" s="446"/>
      <c r="B705" s="89">
        <v>71916000</v>
      </c>
      <c r="C705" s="8" t="s">
        <v>24</v>
      </c>
      <c r="D705" s="8"/>
      <c r="E705" s="24"/>
      <c r="F705" s="178"/>
      <c r="G705" s="49"/>
      <c r="H705" s="150"/>
      <c r="I705" s="178"/>
      <c r="J705" s="5" t="s">
        <v>185</v>
      </c>
      <c r="K705" s="2">
        <v>20</v>
      </c>
      <c r="L705" s="189">
        <v>542224</v>
      </c>
      <c r="M705" s="189">
        <f t="shared" ref="M705:M706" si="91">L705</f>
        <v>542224</v>
      </c>
      <c r="N705" s="144"/>
      <c r="O705" s="144"/>
      <c r="P705" s="144"/>
      <c r="Q705" s="186">
        <f t="shared" si="86"/>
        <v>542224</v>
      </c>
      <c r="R705" s="201"/>
      <c r="S705" s="201"/>
      <c r="T705" s="201"/>
      <c r="U705" s="46"/>
      <c r="V705" s="201"/>
      <c r="W705" s="201"/>
      <c r="X705" s="201"/>
      <c r="Y705" s="201"/>
      <c r="Z705" s="201"/>
      <c r="AA705" s="201"/>
      <c r="AB705" s="201"/>
      <c r="AC705" s="201"/>
      <c r="AD705" s="201"/>
      <c r="AE705" s="201"/>
      <c r="AF705" s="201"/>
      <c r="AG705" s="201"/>
      <c r="AH705" s="201"/>
      <c r="AI705" s="201"/>
      <c r="AJ705" s="201"/>
      <c r="AK705" s="201"/>
      <c r="AL705" s="202"/>
      <c r="AM705" s="201"/>
      <c r="AN705" s="201"/>
      <c r="AO705" s="201"/>
    </row>
    <row r="706" spans="1:41" s="1" customFormat="1" ht="19.5" customHeight="1" x14ac:dyDescent="0.25">
      <c r="A706" s="447"/>
      <c r="B706" s="89">
        <v>71916000</v>
      </c>
      <c r="C706" s="8" t="s">
        <v>24</v>
      </c>
      <c r="D706" s="5"/>
      <c r="E706" s="5"/>
      <c r="F706" s="176"/>
      <c r="G706" s="81"/>
      <c r="H706" s="145"/>
      <c r="I706" s="101"/>
      <c r="J706" s="5" t="s">
        <v>303</v>
      </c>
      <c r="K706" s="20" t="s">
        <v>298</v>
      </c>
      <c r="L706" s="164">
        <v>31449</v>
      </c>
      <c r="M706" s="189">
        <f t="shared" si="91"/>
        <v>31449</v>
      </c>
      <c r="N706" s="186"/>
      <c r="O706" s="186"/>
      <c r="P706" s="186"/>
      <c r="Q706" s="186">
        <f t="shared" si="86"/>
        <v>31449</v>
      </c>
      <c r="R706" s="11"/>
      <c r="S706" s="11"/>
      <c r="T706" s="11"/>
      <c r="U706" s="36"/>
      <c r="V706" s="34"/>
      <c r="W706" s="34"/>
      <c r="X706" s="11"/>
      <c r="Y706" s="27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</row>
    <row r="707" spans="1:41" s="1" customFormat="1" ht="18" customHeight="1" x14ac:dyDescent="0.25">
      <c r="A707" s="445">
        <v>29</v>
      </c>
      <c r="B707" s="89">
        <v>71916000</v>
      </c>
      <c r="C707" s="8" t="s">
        <v>24</v>
      </c>
      <c r="D707" s="8" t="s">
        <v>342</v>
      </c>
      <c r="E707" s="24" t="s">
        <v>26</v>
      </c>
      <c r="F707" s="178">
        <v>1</v>
      </c>
      <c r="G707" s="49" t="s">
        <v>68</v>
      </c>
      <c r="H707" s="150">
        <v>2579.8000000000002</v>
      </c>
      <c r="I707" s="178">
        <v>121</v>
      </c>
      <c r="J707" s="448" t="s">
        <v>184</v>
      </c>
      <c r="K707" s="2" t="s">
        <v>5</v>
      </c>
      <c r="L707" s="189">
        <f>L708+L709</f>
        <v>362689</v>
      </c>
      <c r="M707" s="144">
        <f>L707</f>
        <v>362689</v>
      </c>
      <c r="N707" s="144">
        <v>0</v>
      </c>
      <c r="O707" s="144">
        <v>0</v>
      </c>
      <c r="P707" s="144">
        <v>0</v>
      </c>
      <c r="Q707" s="186">
        <f t="shared" si="86"/>
        <v>362689</v>
      </c>
      <c r="R707" s="11"/>
      <c r="S707" s="11"/>
      <c r="T707" s="11"/>
      <c r="U707" s="36"/>
      <c r="V707" s="34"/>
      <c r="W707" s="34"/>
      <c r="X707" s="11"/>
      <c r="Y707" s="27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</row>
    <row r="708" spans="1:41" s="203" customFormat="1" ht="48" customHeight="1" x14ac:dyDescent="0.3">
      <c r="A708" s="446"/>
      <c r="B708" s="89">
        <v>71916000</v>
      </c>
      <c r="C708" s="8" t="s">
        <v>24</v>
      </c>
      <c r="D708" s="8"/>
      <c r="E708" s="8"/>
      <c r="F708" s="101"/>
      <c r="G708" s="49"/>
      <c r="H708" s="143"/>
      <c r="I708" s="101"/>
      <c r="J708" s="5" t="s">
        <v>185</v>
      </c>
      <c r="K708" s="454">
        <v>20</v>
      </c>
      <c r="L708" s="189">
        <v>334779</v>
      </c>
      <c r="M708" s="189">
        <f t="shared" ref="M708:M709" si="92">L708</f>
        <v>334779</v>
      </c>
      <c r="N708" s="144"/>
      <c r="O708" s="144"/>
      <c r="P708" s="144"/>
      <c r="Q708" s="186">
        <f t="shared" si="86"/>
        <v>334779</v>
      </c>
      <c r="R708" s="201"/>
      <c r="S708" s="201"/>
      <c r="T708" s="201"/>
      <c r="U708" s="46"/>
      <c r="V708" s="201"/>
      <c r="W708" s="201"/>
      <c r="X708" s="201"/>
      <c r="Y708" s="201"/>
      <c r="Z708" s="201"/>
      <c r="AA708" s="201"/>
      <c r="AB708" s="201"/>
      <c r="AC708" s="201"/>
      <c r="AD708" s="201"/>
      <c r="AE708" s="201"/>
      <c r="AF708" s="201"/>
      <c r="AG708" s="201"/>
      <c r="AH708" s="201"/>
      <c r="AI708" s="201"/>
      <c r="AJ708" s="201"/>
      <c r="AK708" s="201"/>
      <c r="AL708" s="202"/>
      <c r="AM708" s="201"/>
      <c r="AN708" s="201"/>
      <c r="AO708" s="201"/>
    </row>
    <row r="709" spans="1:41" s="1" customFormat="1" ht="19.5" customHeight="1" x14ac:dyDescent="0.25">
      <c r="A709" s="447"/>
      <c r="B709" s="89">
        <v>71916000</v>
      </c>
      <c r="C709" s="8" t="s">
        <v>24</v>
      </c>
      <c r="D709" s="5"/>
      <c r="E709" s="5"/>
      <c r="F709" s="176"/>
      <c r="G709" s="81"/>
      <c r="H709" s="145"/>
      <c r="I709" s="101"/>
      <c r="J709" s="5" t="s">
        <v>303</v>
      </c>
      <c r="K709" s="20" t="s">
        <v>298</v>
      </c>
      <c r="L709" s="164">
        <v>27910</v>
      </c>
      <c r="M709" s="189">
        <f t="shared" si="92"/>
        <v>27910</v>
      </c>
      <c r="N709" s="186"/>
      <c r="O709" s="186"/>
      <c r="P709" s="186"/>
      <c r="Q709" s="186">
        <f t="shared" si="86"/>
        <v>27910</v>
      </c>
      <c r="R709" s="11"/>
      <c r="S709" s="11"/>
      <c r="T709" s="11"/>
      <c r="U709" s="36"/>
      <c r="V709" s="34"/>
      <c r="W709" s="34"/>
      <c r="X709" s="11"/>
      <c r="Y709" s="27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</row>
    <row r="710" spans="1:41" s="1" customFormat="1" ht="18" customHeight="1" x14ac:dyDescent="0.25">
      <c r="A710" s="488">
        <v>30</v>
      </c>
      <c r="B710" s="89">
        <v>71916000</v>
      </c>
      <c r="C710" s="8" t="s">
        <v>24</v>
      </c>
      <c r="D710" s="8" t="s">
        <v>342</v>
      </c>
      <c r="E710" s="8" t="s">
        <v>26</v>
      </c>
      <c r="F710" s="101">
        <v>6</v>
      </c>
      <c r="G710" s="49" t="s">
        <v>68</v>
      </c>
      <c r="H710" s="143">
        <v>6974.4</v>
      </c>
      <c r="I710" s="101">
        <v>312</v>
      </c>
      <c r="J710" s="448" t="s">
        <v>184</v>
      </c>
      <c r="K710" s="454" t="s">
        <v>5</v>
      </c>
      <c r="L710" s="189">
        <f>L711+L712</f>
        <v>341293</v>
      </c>
      <c r="M710" s="144">
        <f>L710</f>
        <v>341293</v>
      </c>
      <c r="N710" s="144">
        <v>0</v>
      </c>
      <c r="O710" s="144">
        <v>0</v>
      </c>
      <c r="P710" s="144">
        <v>0</v>
      </c>
      <c r="Q710" s="186">
        <f t="shared" si="86"/>
        <v>341293</v>
      </c>
      <c r="R710" s="11"/>
      <c r="S710" s="11"/>
      <c r="T710" s="11"/>
      <c r="U710" s="36"/>
      <c r="V710" s="34"/>
      <c r="W710" s="34"/>
      <c r="X710" s="11"/>
      <c r="Y710" s="27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</row>
    <row r="711" spans="1:41" s="1" customFormat="1" ht="48" customHeight="1" x14ac:dyDescent="0.25">
      <c r="A711" s="489"/>
      <c r="B711" s="89">
        <v>71916000</v>
      </c>
      <c r="C711" s="8" t="s">
        <v>24</v>
      </c>
      <c r="D711" s="8"/>
      <c r="E711" s="8"/>
      <c r="F711" s="101"/>
      <c r="G711" s="49"/>
      <c r="H711" s="143"/>
      <c r="I711" s="101"/>
      <c r="J711" s="5" t="s">
        <v>185</v>
      </c>
      <c r="K711" s="454">
        <v>20</v>
      </c>
      <c r="L711" s="189">
        <v>322270</v>
      </c>
      <c r="M711" s="189">
        <f t="shared" ref="M711:M712" si="93">L711</f>
        <v>322270</v>
      </c>
      <c r="N711" s="144"/>
      <c r="O711" s="144"/>
      <c r="P711" s="144"/>
      <c r="Q711" s="186">
        <f t="shared" si="86"/>
        <v>322270</v>
      </c>
      <c r="R711" s="11"/>
      <c r="S711" s="11"/>
      <c r="T711" s="11"/>
      <c r="U711" s="36"/>
      <c r="V711" s="34"/>
      <c r="W711" s="34"/>
      <c r="X711" s="11"/>
      <c r="Y711" s="27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</row>
    <row r="712" spans="1:41" s="1" customFormat="1" ht="19.5" customHeight="1" x14ac:dyDescent="0.25">
      <c r="A712" s="490"/>
      <c r="B712" s="89">
        <v>71916000</v>
      </c>
      <c r="C712" s="8" t="s">
        <v>24</v>
      </c>
      <c r="D712" s="5"/>
      <c r="E712" s="5"/>
      <c r="F712" s="176"/>
      <c r="G712" s="81"/>
      <c r="H712" s="145"/>
      <c r="I712" s="101"/>
      <c r="J712" s="5" t="s">
        <v>303</v>
      </c>
      <c r="K712" s="20" t="s">
        <v>298</v>
      </c>
      <c r="L712" s="164">
        <v>19023</v>
      </c>
      <c r="M712" s="189">
        <f t="shared" si="93"/>
        <v>19023</v>
      </c>
      <c r="N712" s="186"/>
      <c r="O712" s="186"/>
      <c r="P712" s="186"/>
      <c r="Q712" s="186">
        <f t="shared" si="86"/>
        <v>19023</v>
      </c>
      <c r="R712" s="11"/>
      <c r="S712" s="11"/>
      <c r="T712" s="11"/>
      <c r="U712" s="36"/>
      <c r="V712" s="34"/>
      <c r="W712" s="34"/>
      <c r="X712" s="11"/>
      <c r="Y712" s="27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</row>
    <row r="713" spans="1:41" s="289" customFormat="1" ht="18" customHeight="1" x14ac:dyDescent="0.25">
      <c r="A713" s="488">
        <v>31</v>
      </c>
      <c r="B713" s="89">
        <v>71916000</v>
      </c>
      <c r="C713" s="8" t="s">
        <v>24</v>
      </c>
      <c r="D713" s="8" t="s">
        <v>342</v>
      </c>
      <c r="E713" s="8" t="s">
        <v>26</v>
      </c>
      <c r="F713" s="101">
        <v>8</v>
      </c>
      <c r="G713" s="49" t="s">
        <v>68</v>
      </c>
      <c r="H713" s="143">
        <v>3591.5</v>
      </c>
      <c r="I713" s="101">
        <v>162</v>
      </c>
      <c r="J713" s="448" t="s">
        <v>184</v>
      </c>
      <c r="K713" s="454" t="s">
        <v>5</v>
      </c>
      <c r="L713" s="189">
        <f>L714+L715</f>
        <v>208511</v>
      </c>
      <c r="M713" s="144">
        <f>L713</f>
        <v>208511</v>
      </c>
      <c r="N713" s="144">
        <v>0</v>
      </c>
      <c r="O713" s="144">
        <v>0</v>
      </c>
      <c r="P713" s="144">
        <v>0</v>
      </c>
      <c r="Q713" s="186">
        <f t="shared" si="86"/>
        <v>208511</v>
      </c>
      <c r="R713" s="285"/>
      <c r="S713" s="285"/>
      <c r="T713" s="285"/>
      <c r="U713" s="286"/>
      <c r="V713" s="287"/>
      <c r="W713" s="287"/>
      <c r="X713" s="285"/>
      <c r="Y713" s="288"/>
      <c r="Z713" s="285"/>
      <c r="AA713" s="285"/>
      <c r="AB713" s="285"/>
      <c r="AC713" s="285"/>
      <c r="AD713" s="285"/>
      <c r="AE713" s="285"/>
      <c r="AF713" s="285"/>
      <c r="AG713" s="285"/>
      <c r="AH713" s="285"/>
      <c r="AI713" s="285"/>
      <c r="AJ713" s="285"/>
      <c r="AK713" s="285"/>
      <c r="AL713" s="285"/>
      <c r="AM713" s="285"/>
      <c r="AN713" s="285"/>
      <c r="AO713" s="285"/>
    </row>
    <row r="714" spans="1:41" s="289" customFormat="1" ht="48" customHeight="1" x14ac:dyDescent="0.25">
      <c r="A714" s="489"/>
      <c r="B714" s="89">
        <v>71916000</v>
      </c>
      <c r="C714" s="8" t="s">
        <v>24</v>
      </c>
      <c r="D714" s="8"/>
      <c r="E714" s="8"/>
      <c r="F714" s="101"/>
      <c r="G714" s="49"/>
      <c r="H714" s="143"/>
      <c r="I714" s="101"/>
      <c r="J714" s="5" t="s">
        <v>185</v>
      </c>
      <c r="K714" s="454">
        <v>20</v>
      </c>
      <c r="L714" s="189">
        <v>192855</v>
      </c>
      <c r="M714" s="189">
        <f t="shared" ref="M714:M715" si="94">L714</f>
        <v>192855</v>
      </c>
      <c r="N714" s="144"/>
      <c r="O714" s="144"/>
      <c r="P714" s="144"/>
      <c r="Q714" s="186">
        <f t="shared" si="86"/>
        <v>192855</v>
      </c>
      <c r="R714" s="285"/>
      <c r="S714" s="285"/>
      <c r="T714" s="285"/>
      <c r="U714" s="286"/>
      <c r="V714" s="287"/>
      <c r="W714" s="287"/>
      <c r="X714" s="285"/>
      <c r="Y714" s="288"/>
      <c r="Z714" s="285"/>
      <c r="AA714" s="285"/>
      <c r="AB714" s="285"/>
      <c r="AC714" s="285"/>
      <c r="AD714" s="285"/>
      <c r="AE714" s="285"/>
      <c r="AF714" s="285"/>
      <c r="AG714" s="285"/>
      <c r="AH714" s="285"/>
      <c r="AI714" s="285"/>
      <c r="AJ714" s="285"/>
      <c r="AK714" s="285"/>
      <c r="AL714" s="285"/>
      <c r="AM714" s="285"/>
      <c r="AN714" s="285"/>
      <c r="AO714" s="285"/>
    </row>
    <row r="715" spans="1:41" s="289" customFormat="1" ht="19.5" customHeight="1" x14ac:dyDescent="0.25">
      <c r="A715" s="490"/>
      <c r="B715" s="89">
        <v>71916000</v>
      </c>
      <c r="C715" s="8" t="s">
        <v>24</v>
      </c>
      <c r="D715" s="5"/>
      <c r="E715" s="5"/>
      <c r="F715" s="176"/>
      <c r="G715" s="81"/>
      <c r="H715" s="145"/>
      <c r="I715" s="101"/>
      <c r="J715" s="5" t="s">
        <v>303</v>
      </c>
      <c r="K715" s="20" t="s">
        <v>298</v>
      </c>
      <c r="L715" s="164">
        <v>15656</v>
      </c>
      <c r="M715" s="189">
        <f t="shared" si="94"/>
        <v>15656</v>
      </c>
      <c r="N715" s="186"/>
      <c r="O715" s="186"/>
      <c r="P715" s="186"/>
      <c r="Q715" s="186">
        <f t="shared" si="86"/>
        <v>15656</v>
      </c>
      <c r="R715" s="285"/>
      <c r="S715" s="285"/>
      <c r="T715" s="285"/>
      <c r="U715" s="286"/>
      <c r="V715" s="287"/>
      <c r="W715" s="287"/>
      <c r="X715" s="285"/>
      <c r="Y715" s="288"/>
      <c r="Z715" s="285"/>
      <c r="AA715" s="285"/>
      <c r="AB715" s="285"/>
      <c r="AC715" s="285"/>
      <c r="AD715" s="285"/>
      <c r="AE715" s="285"/>
      <c r="AF715" s="285"/>
      <c r="AG715" s="285"/>
      <c r="AH715" s="285"/>
      <c r="AI715" s="285"/>
      <c r="AJ715" s="285"/>
      <c r="AK715" s="285"/>
      <c r="AL715" s="285"/>
      <c r="AM715" s="285"/>
      <c r="AN715" s="285"/>
      <c r="AO715" s="285"/>
    </row>
    <row r="716" spans="1:41" s="1" customFormat="1" ht="18" customHeight="1" x14ac:dyDescent="0.25">
      <c r="A716" s="488">
        <v>32</v>
      </c>
      <c r="B716" s="89">
        <v>71916000</v>
      </c>
      <c r="C716" s="8" t="s">
        <v>24</v>
      </c>
      <c r="D716" s="8" t="s">
        <v>342</v>
      </c>
      <c r="E716" s="8" t="s">
        <v>26</v>
      </c>
      <c r="F716" s="101">
        <v>10</v>
      </c>
      <c r="G716" s="49" t="s">
        <v>68</v>
      </c>
      <c r="H716" s="143">
        <v>3603</v>
      </c>
      <c r="I716" s="101">
        <v>162</v>
      </c>
      <c r="J716" s="448" t="s">
        <v>184</v>
      </c>
      <c r="K716" s="454" t="s">
        <v>5</v>
      </c>
      <c r="L716" s="189">
        <f>L717+L718</f>
        <v>211315</v>
      </c>
      <c r="M716" s="144">
        <f>L716</f>
        <v>211315</v>
      </c>
      <c r="N716" s="144">
        <v>0</v>
      </c>
      <c r="O716" s="144">
        <v>0</v>
      </c>
      <c r="P716" s="144">
        <v>0</v>
      </c>
      <c r="Q716" s="186">
        <f t="shared" si="86"/>
        <v>211315</v>
      </c>
      <c r="R716" s="11"/>
      <c r="S716" s="11"/>
      <c r="T716" s="11"/>
      <c r="U716" s="36"/>
      <c r="V716" s="34"/>
      <c r="W716" s="34"/>
      <c r="X716" s="11"/>
      <c r="Y716" s="27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</row>
    <row r="717" spans="1:41" s="1" customFormat="1" ht="48" customHeight="1" x14ac:dyDescent="0.25">
      <c r="A717" s="489"/>
      <c r="B717" s="89">
        <v>71916000</v>
      </c>
      <c r="C717" s="8" t="s">
        <v>24</v>
      </c>
      <c r="D717" s="8"/>
      <c r="E717" s="8"/>
      <c r="F717" s="101"/>
      <c r="G717" s="49"/>
      <c r="H717" s="143"/>
      <c r="I717" s="101"/>
      <c r="J717" s="5" t="s">
        <v>185</v>
      </c>
      <c r="K717" s="454">
        <v>20</v>
      </c>
      <c r="L717" s="189">
        <v>195665</v>
      </c>
      <c r="M717" s="189">
        <f t="shared" ref="M717:M718" si="95">L717</f>
        <v>195665</v>
      </c>
      <c r="N717" s="144"/>
      <c r="O717" s="144"/>
      <c r="P717" s="144"/>
      <c r="Q717" s="186">
        <f t="shared" si="86"/>
        <v>195665</v>
      </c>
      <c r="R717" s="11"/>
      <c r="S717" s="11"/>
      <c r="T717" s="11"/>
      <c r="U717" s="36"/>
      <c r="V717" s="34"/>
      <c r="W717" s="34"/>
      <c r="X717" s="11"/>
      <c r="Y717" s="27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</row>
    <row r="718" spans="1:41" s="1" customFormat="1" ht="19.5" customHeight="1" x14ac:dyDescent="0.25">
      <c r="A718" s="490"/>
      <c r="B718" s="89">
        <v>71916000</v>
      </c>
      <c r="C718" s="8" t="s">
        <v>24</v>
      </c>
      <c r="D718" s="5"/>
      <c r="E718" s="5"/>
      <c r="F718" s="176"/>
      <c r="G718" s="81"/>
      <c r="H718" s="145"/>
      <c r="I718" s="101"/>
      <c r="J718" s="5" t="s">
        <v>303</v>
      </c>
      <c r="K718" s="20" t="s">
        <v>298</v>
      </c>
      <c r="L718" s="164">
        <v>15650</v>
      </c>
      <c r="M718" s="189">
        <f t="shared" si="95"/>
        <v>15650</v>
      </c>
      <c r="N718" s="186"/>
      <c r="O718" s="186"/>
      <c r="P718" s="186"/>
      <c r="Q718" s="186">
        <f t="shared" si="86"/>
        <v>15650</v>
      </c>
      <c r="R718" s="11"/>
      <c r="S718" s="11"/>
      <c r="T718" s="11"/>
      <c r="U718" s="36"/>
      <c r="V718" s="34"/>
      <c r="W718" s="34"/>
      <c r="X718" s="11"/>
      <c r="Y718" s="27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</row>
    <row r="719" spans="1:41" s="1" customFormat="1" ht="18" customHeight="1" x14ac:dyDescent="0.25">
      <c r="A719" s="488">
        <v>33</v>
      </c>
      <c r="B719" s="89">
        <v>71916000</v>
      </c>
      <c r="C719" s="8" t="s">
        <v>24</v>
      </c>
      <c r="D719" s="8" t="s">
        <v>342</v>
      </c>
      <c r="E719" s="8" t="s">
        <v>26</v>
      </c>
      <c r="F719" s="101">
        <v>15</v>
      </c>
      <c r="G719" s="49" t="s">
        <v>68</v>
      </c>
      <c r="H719" s="143">
        <v>3619.5</v>
      </c>
      <c r="I719" s="101">
        <v>141</v>
      </c>
      <c r="J719" s="448" t="s">
        <v>184</v>
      </c>
      <c r="K719" s="454" t="s">
        <v>5</v>
      </c>
      <c r="L719" s="189">
        <f>L720+L721</f>
        <v>211317</v>
      </c>
      <c r="M719" s="144">
        <f>L719</f>
        <v>211317</v>
      </c>
      <c r="N719" s="144">
        <v>0</v>
      </c>
      <c r="O719" s="144">
        <v>0</v>
      </c>
      <c r="P719" s="144">
        <v>0</v>
      </c>
      <c r="Q719" s="186">
        <f t="shared" si="86"/>
        <v>211317</v>
      </c>
      <c r="R719" s="11"/>
      <c r="S719" s="11"/>
      <c r="T719" s="11"/>
      <c r="U719" s="36"/>
      <c r="V719" s="34"/>
      <c r="W719" s="34"/>
      <c r="X719" s="11"/>
      <c r="Y719" s="27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</row>
    <row r="720" spans="1:41" s="1" customFormat="1" ht="48" customHeight="1" x14ac:dyDescent="0.25">
      <c r="A720" s="489"/>
      <c r="B720" s="89">
        <v>71916000</v>
      </c>
      <c r="C720" s="8" t="s">
        <v>24</v>
      </c>
      <c r="D720" s="8"/>
      <c r="E720" s="8"/>
      <c r="F720" s="101"/>
      <c r="G720" s="49"/>
      <c r="H720" s="143"/>
      <c r="I720" s="101"/>
      <c r="J720" s="5" t="s">
        <v>185</v>
      </c>
      <c r="K720" s="454">
        <v>20</v>
      </c>
      <c r="L720" s="189">
        <v>195668</v>
      </c>
      <c r="M720" s="189">
        <f t="shared" ref="M720:M721" si="96">L720</f>
        <v>195668</v>
      </c>
      <c r="N720" s="144"/>
      <c r="O720" s="144"/>
      <c r="P720" s="144"/>
      <c r="Q720" s="186">
        <f t="shared" si="86"/>
        <v>195668</v>
      </c>
      <c r="R720" s="11"/>
      <c r="S720" s="11"/>
      <c r="T720" s="11"/>
      <c r="U720" s="36"/>
      <c r="V720" s="34"/>
      <c r="W720" s="34"/>
      <c r="X720" s="11"/>
      <c r="Y720" s="27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</row>
    <row r="721" spans="1:41" s="1" customFormat="1" ht="19.5" customHeight="1" x14ac:dyDescent="0.25">
      <c r="A721" s="490"/>
      <c r="B721" s="89">
        <v>71916000</v>
      </c>
      <c r="C721" s="8" t="s">
        <v>24</v>
      </c>
      <c r="D721" s="5"/>
      <c r="E721" s="5"/>
      <c r="F721" s="176"/>
      <c r="G721" s="81"/>
      <c r="H721" s="145"/>
      <c r="I721" s="101"/>
      <c r="J721" s="5" t="s">
        <v>303</v>
      </c>
      <c r="K721" s="20" t="s">
        <v>298</v>
      </c>
      <c r="L721" s="164">
        <v>15649</v>
      </c>
      <c r="M721" s="189">
        <f t="shared" si="96"/>
        <v>15649</v>
      </c>
      <c r="N721" s="186"/>
      <c r="O721" s="186"/>
      <c r="P721" s="186"/>
      <c r="Q721" s="186">
        <f t="shared" si="86"/>
        <v>15649</v>
      </c>
      <c r="R721" s="11"/>
      <c r="S721" s="11"/>
      <c r="T721" s="11"/>
      <c r="U721" s="36"/>
      <c r="V721" s="34"/>
      <c r="W721" s="34"/>
      <c r="X721" s="11"/>
      <c r="Y721" s="27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</row>
    <row r="722" spans="1:41" s="1" customFormat="1" ht="18" customHeight="1" x14ac:dyDescent="0.25">
      <c r="A722" s="488">
        <v>34</v>
      </c>
      <c r="B722" s="89">
        <v>71916000</v>
      </c>
      <c r="C722" s="8" t="s">
        <v>24</v>
      </c>
      <c r="D722" s="8" t="s">
        <v>342</v>
      </c>
      <c r="E722" s="8" t="s">
        <v>26</v>
      </c>
      <c r="F722" s="101">
        <v>19</v>
      </c>
      <c r="G722" s="49" t="s">
        <v>68</v>
      </c>
      <c r="H722" s="143">
        <v>3570.3</v>
      </c>
      <c r="I722" s="101">
        <v>138</v>
      </c>
      <c r="J722" s="448" t="s">
        <v>184</v>
      </c>
      <c r="K722" s="454" t="s">
        <v>5</v>
      </c>
      <c r="L722" s="189">
        <f>L723+L724</f>
        <v>210807</v>
      </c>
      <c r="M722" s="144">
        <f>L722</f>
        <v>210807</v>
      </c>
      <c r="N722" s="144">
        <v>0</v>
      </c>
      <c r="O722" s="144">
        <v>0</v>
      </c>
      <c r="P722" s="144">
        <v>0</v>
      </c>
      <c r="Q722" s="186">
        <f t="shared" si="86"/>
        <v>210807</v>
      </c>
      <c r="R722" s="11"/>
      <c r="S722" s="11"/>
      <c r="T722" s="11"/>
      <c r="U722" s="36"/>
      <c r="V722" s="34"/>
      <c r="W722" s="34"/>
      <c r="X722" s="11"/>
      <c r="Y722" s="27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</row>
    <row r="723" spans="1:41" s="203" customFormat="1" ht="48" customHeight="1" x14ac:dyDescent="0.3">
      <c r="A723" s="489"/>
      <c r="B723" s="89">
        <v>71916000</v>
      </c>
      <c r="C723" s="8" t="s">
        <v>24</v>
      </c>
      <c r="D723" s="8"/>
      <c r="E723" s="8"/>
      <c r="F723" s="101"/>
      <c r="G723" s="49"/>
      <c r="H723" s="143"/>
      <c r="I723" s="101"/>
      <c r="J723" s="5" t="s">
        <v>185</v>
      </c>
      <c r="K723" s="454">
        <v>20</v>
      </c>
      <c r="L723" s="189">
        <v>195175</v>
      </c>
      <c r="M723" s="189">
        <f t="shared" ref="M723:M724" si="97">L723</f>
        <v>195175</v>
      </c>
      <c r="N723" s="144"/>
      <c r="O723" s="144"/>
      <c r="P723" s="144"/>
      <c r="Q723" s="186">
        <f t="shared" si="86"/>
        <v>195175</v>
      </c>
      <c r="R723" s="201"/>
      <c r="S723" s="201"/>
      <c r="T723" s="201"/>
      <c r="U723" s="208"/>
      <c r="V723" s="201"/>
      <c r="W723" s="201"/>
      <c r="X723" s="201"/>
      <c r="Y723" s="201"/>
      <c r="Z723" s="201"/>
      <c r="AA723" s="201"/>
      <c r="AB723" s="201"/>
      <c r="AC723" s="201"/>
      <c r="AD723" s="201"/>
      <c r="AE723" s="201"/>
      <c r="AF723" s="201"/>
      <c r="AG723" s="201"/>
      <c r="AH723" s="201"/>
      <c r="AI723" s="201"/>
      <c r="AJ723" s="201"/>
      <c r="AK723" s="201"/>
      <c r="AL723" s="202"/>
      <c r="AM723" s="201"/>
      <c r="AN723" s="201"/>
      <c r="AO723" s="201"/>
    </row>
    <row r="724" spans="1:41" s="1" customFormat="1" ht="19.5" customHeight="1" x14ac:dyDescent="0.25">
      <c r="A724" s="490"/>
      <c r="B724" s="89">
        <v>71916000</v>
      </c>
      <c r="C724" s="8" t="s">
        <v>24</v>
      </c>
      <c r="D724" s="5"/>
      <c r="E724" s="5"/>
      <c r="F724" s="176"/>
      <c r="G724" s="81"/>
      <c r="H724" s="145"/>
      <c r="I724" s="101"/>
      <c r="J724" s="5" t="s">
        <v>303</v>
      </c>
      <c r="K724" s="20" t="s">
        <v>298</v>
      </c>
      <c r="L724" s="164">
        <v>15632</v>
      </c>
      <c r="M724" s="189">
        <f t="shared" si="97"/>
        <v>15632</v>
      </c>
      <c r="N724" s="186"/>
      <c r="O724" s="186"/>
      <c r="P724" s="186"/>
      <c r="Q724" s="186">
        <f t="shared" si="86"/>
        <v>15632</v>
      </c>
      <c r="R724" s="11"/>
      <c r="S724" s="11"/>
      <c r="T724" s="11"/>
      <c r="U724" s="36"/>
      <c r="V724" s="34"/>
      <c r="W724" s="34"/>
      <c r="X724" s="11"/>
      <c r="Y724" s="27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</row>
    <row r="725" spans="1:41" s="1" customFormat="1" ht="18" customHeight="1" x14ac:dyDescent="0.25">
      <c r="A725" s="488">
        <v>35</v>
      </c>
      <c r="B725" s="89">
        <v>71916000</v>
      </c>
      <c r="C725" s="8" t="s">
        <v>24</v>
      </c>
      <c r="D725" s="8" t="s">
        <v>342</v>
      </c>
      <c r="E725" s="8" t="s">
        <v>27</v>
      </c>
      <c r="F725" s="101">
        <v>22</v>
      </c>
      <c r="G725" s="49" t="s">
        <v>68</v>
      </c>
      <c r="H725" s="143">
        <v>3679.6</v>
      </c>
      <c r="I725" s="101">
        <v>160</v>
      </c>
      <c r="J725" s="448" t="s">
        <v>184</v>
      </c>
      <c r="K725" s="454" t="s">
        <v>5</v>
      </c>
      <c r="L725" s="189">
        <f>L726+L727</f>
        <v>3822360</v>
      </c>
      <c r="M725" s="144">
        <f>L725</f>
        <v>3822360</v>
      </c>
      <c r="N725" s="144">
        <v>0</v>
      </c>
      <c r="O725" s="144">
        <v>0</v>
      </c>
      <c r="P725" s="144">
        <v>0</v>
      </c>
      <c r="Q725" s="186">
        <f t="shared" si="86"/>
        <v>3822360</v>
      </c>
      <c r="R725" s="11"/>
      <c r="S725" s="11"/>
      <c r="T725" s="11"/>
      <c r="U725" s="36"/>
      <c r="V725" s="34"/>
      <c r="W725" s="34"/>
      <c r="X725" s="11"/>
      <c r="Y725" s="27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</row>
    <row r="726" spans="1:41" s="203" customFormat="1" ht="18" customHeight="1" x14ac:dyDescent="0.3">
      <c r="A726" s="489"/>
      <c r="B726" s="89">
        <v>71916000</v>
      </c>
      <c r="C726" s="8" t="s">
        <v>24</v>
      </c>
      <c r="D726" s="8"/>
      <c r="E726" s="8"/>
      <c r="F726" s="101"/>
      <c r="G726" s="49"/>
      <c r="H726" s="143"/>
      <c r="I726" s="101"/>
      <c r="J726" s="5" t="s">
        <v>191</v>
      </c>
      <c r="K726" s="20" t="s">
        <v>9</v>
      </c>
      <c r="L726" s="189">
        <v>3742275</v>
      </c>
      <c r="M726" s="189">
        <f t="shared" ref="M726:M727" si="98">L726</f>
        <v>3742275</v>
      </c>
      <c r="N726" s="144"/>
      <c r="O726" s="144"/>
      <c r="P726" s="144"/>
      <c r="Q726" s="186">
        <f t="shared" si="86"/>
        <v>3742275</v>
      </c>
      <c r="R726" s="201"/>
      <c r="S726" s="201"/>
      <c r="T726" s="201"/>
      <c r="U726" s="46"/>
      <c r="V726" s="201"/>
      <c r="W726" s="201"/>
      <c r="X726" s="201"/>
      <c r="Y726" s="201"/>
      <c r="Z726" s="201"/>
      <c r="AA726" s="201"/>
      <c r="AB726" s="201"/>
      <c r="AC726" s="201"/>
      <c r="AD726" s="201"/>
      <c r="AE726" s="201"/>
      <c r="AF726" s="201"/>
      <c r="AG726" s="201"/>
      <c r="AH726" s="201"/>
      <c r="AI726" s="201"/>
      <c r="AJ726" s="201"/>
      <c r="AK726" s="201"/>
      <c r="AL726" s="202"/>
      <c r="AM726" s="201"/>
      <c r="AN726" s="201"/>
      <c r="AO726" s="201"/>
    </row>
    <row r="727" spans="1:41" s="1" customFormat="1" ht="18" customHeight="1" x14ac:dyDescent="0.25">
      <c r="A727" s="490"/>
      <c r="B727" s="89">
        <v>71916000</v>
      </c>
      <c r="C727" s="8" t="s">
        <v>24</v>
      </c>
      <c r="D727" s="8"/>
      <c r="E727" s="8"/>
      <c r="F727" s="101"/>
      <c r="G727" s="49"/>
      <c r="H727" s="143"/>
      <c r="I727" s="101"/>
      <c r="J727" s="448" t="s">
        <v>189</v>
      </c>
      <c r="K727" s="454">
        <v>21</v>
      </c>
      <c r="L727" s="189">
        <v>80085</v>
      </c>
      <c r="M727" s="189">
        <f t="shared" si="98"/>
        <v>80085</v>
      </c>
      <c r="N727" s="144"/>
      <c r="O727" s="144"/>
      <c r="P727" s="144"/>
      <c r="Q727" s="186">
        <f t="shared" si="86"/>
        <v>80085</v>
      </c>
      <c r="R727" s="11"/>
      <c r="S727" s="11"/>
      <c r="T727" s="11"/>
      <c r="U727" s="36"/>
      <c r="V727" s="34"/>
      <c r="W727" s="34"/>
      <c r="X727" s="11"/>
      <c r="Y727" s="27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</row>
    <row r="728" spans="1:41" s="1" customFormat="1" ht="18" customHeight="1" x14ac:dyDescent="0.25">
      <c r="A728" s="471">
        <v>36</v>
      </c>
      <c r="B728" s="89">
        <v>71916000</v>
      </c>
      <c r="C728" s="8" t="s">
        <v>24</v>
      </c>
      <c r="D728" s="8" t="s">
        <v>342</v>
      </c>
      <c r="E728" s="8" t="s">
        <v>7</v>
      </c>
      <c r="F728" s="101">
        <v>5</v>
      </c>
      <c r="G728" s="49" t="s">
        <v>68</v>
      </c>
      <c r="H728" s="143">
        <v>2753.7</v>
      </c>
      <c r="I728" s="101">
        <v>110</v>
      </c>
      <c r="J728" s="448" t="s">
        <v>184</v>
      </c>
      <c r="K728" s="454" t="s">
        <v>5</v>
      </c>
      <c r="L728" s="189">
        <f>L729+L730</f>
        <v>288080</v>
      </c>
      <c r="M728" s="144">
        <f>L728</f>
        <v>288080</v>
      </c>
      <c r="N728" s="144">
        <v>0</v>
      </c>
      <c r="O728" s="144">
        <v>0</v>
      </c>
      <c r="P728" s="144">
        <v>0</v>
      </c>
      <c r="Q728" s="186">
        <f t="shared" si="86"/>
        <v>288080</v>
      </c>
      <c r="R728" s="11"/>
      <c r="S728" s="11"/>
      <c r="T728" s="11"/>
      <c r="U728" s="36"/>
      <c r="V728" s="34"/>
      <c r="W728" s="34"/>
      <c r="X728" s="11"/>
      <c r="Y728" s="27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</row>
    <row r="729" spans="1:41" s="203" customFormat="1" ht="48" customHeight="1" x14ac:dyDescent="0.3">
      <c r="A729" s="472"/>
      <c r="B729" s="89">
        <v>71916000</v>
      </c>
      <c r="C729" s="8" t="s">
        <v>24</v>
      </c>
      <c r="D729" s="8"/>
      <c r="E729" s="8"/>
      <c r="F729" s="101"/>
      <c r="G729" s="49"/>
      <c r="H729" s="143"/>
      <c r="I729" s="101"/>
      <c r="J729" s="5" t="s">
        <v>185</v>
      </c>
      <c r="K729" s="454">
        <v>20</v>
      </c>
      <c r="L729" s="189">
        <v>273092</v>
      </c>
      <c r="M729" s="189">
        <f t="shared" ref="M729:M730" si="99">L729</f>
        <v>273092</v>
      </c>
      <c r="N729" s="144"/>
      <c r="O729" s="144"/>
      <c r="P729" s="144"/>
      <c r="Q729" s="186">
        <f t="shared" si="86"/>
        <v>273092</v>
      </c>
      <c r="R729" s="201"/>
      <c r="S729" s="201"/>
      <c r="T729" s="201"/>
      <c r="U729" s="46"/>
      <c r="V729" s="201"/>
      <c r="W729" s="201"/>
      <c r="X729" s="201"/>
      <c r="Y729" s="201"/>
      <c r="Z729" s="201"/>
      <c r="AA729" s="201"/>
      <c r="AB729" s="201"/>
      <c r="AC729" s="201"/>
      <c r="AD729" s="201"/>
      <c r="AE729" s="201"/>
      <c r="AF729" s="201"/>
      <c r="AG729" s="201"/>
      <c r="AH729" s="201"/>
      <c r="AI729" s="201"/>
      <c r="AJ729" s="201"/>
      <c r="AK729" s="201"/>
      <c r="AL729" s="202"/>
      <c r="AM729" s="201"/>
      <c r="AN729" s="201"/>
      <c r="AO729" s="201"/>
    </row>
    <row r="730" spans="1:41" s="1" customFormat="1" ht="19.5" customHeight="1" x14ac:dyDescent="0.25">
      <c r="A730" s="473"/>
      <c r="B730" s="89">
        <v>71916000</v>
      </c>
      <c r="C730" s="8" t="s">
        <v>24</v>
      </c>
      <c r="D730" s="5"/>
      <c r="E730" s="5"/>
      <c r="F730" s="176"/>
      <c r="G730" s="81"/>
      <c r="H730" s="145"/>
      <c r="I730" s="101"/>
      <c r="J730" s="5" t="s">
        <v>303</v>
      </c>
      <c r="K730" s="20" t="s">
        <v>298</v>
      </c>
      <c r="L730" s="164">
        <v>14988</v>
      </c>
      <c r="M730" s="189">
        <f t="shared" si="99"/>
        <v>14988</v>
      </c>
      <c r="N730" s="186"/>
      <c r="O730" s="186"/>
      <c r="P730" s="186"/>
      <c r="Q730" s="186">
        <f t="shared" si="86"/>
        <v>14988</v>
      </c>
      <c r="R730" s="11"/>
      <c r="S730" s="11"/>
      <c r="T730" s="11"/>
      <c r="U730" s="36"/>
      <c r="V730" s="34"/>
      <c r="W730" s="34"/>
      <c r="X730" s="11"/>
      <c r="Y730" s="27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</row>
    <row r="731" spans="1:41" s="1" customFormat="1" ht="18" customHeight="1" x14ac:dyDescent="0.25">
      <c r="A731" s="471">
        <v>37</v>
      </c>
      <c r="B731" s="89">
        <v>71916000</v>
      </c>
      <c r="C731" s="8" t="s">
        <v>24</v>
      </c>
      <c r="D731" s="8" t="s">
        <v>342</v>
      </c>
      <c r="E731" s="8" t="s">
        <v>7</v>
      </c>
      <c r="F731" s="101">
        <v>11</v>
      </c>
      <c r="G731" s="49" t="s">
        <v>68</v>
      </c>
      <c r="H731" s="143">
        <v>3541.1</v>
      </c>
      <c r="I731" s="101">
        <v>152</v>
      </c>
      <c r="J731" s="448" t="s">
        <v>184</v>
      </c>
      <c r="K731" s="454" t="s">
        <v>5</v>
      </c>
      <c r="L731" s="189">
        <f>L732+L733</f>
        <v>213149</v>
      </c>
      <c r="M731" s="144">
        <f>L731</f>
        <v>213149</v>
      </c>
      <c r="N731" s="144">
        <v>0</v>
      </c>
      <c r="O731" s="144">
        <v>0</v>
      </c>
      <c r="P731" s="144">
        <v>0</v>
      </c>
      <c r="Q731" s="186">
        <f t="shared" si="86"/>
        <v>213149</v>
      </c>
      <c r="R731" s="11"/>
      <c r="S731" s="11"/>
      <c r="T731" s="11"/>
      <c r="U731" s="36"/>
      <c r="V731" s="34"/>
      <c r="W731" s="34"/>
      <c r="X731" s="11"/>
      <c r="Y731" s="27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</row>
    <row r="732" spans="1:41" s="203" customFormat="1" ht="48" customHeight="1" x14ac:dyDescent="0.3">
      <c r="A732" s="472"/>
      <c r="B732" s="89">
        <v>71916000</v>
      </c>
      <c r="C732" s="8" t="s">
        <v>24</v>
      </c>
      <c r="D732" s="8"/>
      <c r="E732" s="8"/>
      <c r="F732" s="101"/>
      <c r="G732" s="49"/>
      <c r="H732" s="143"/>
      <c r="I732" s="101"/>
      <c r="J732" s="5" t="s">
        <v>185</v>
      </c>
      <c r="K732" s="454">
        <v>20</v>
      </c>
      <c r="L732" s="189">
        <v>197414</v>
      </c>
      <c r="M732" s="189">
        <f t="shared" ref="M732:M733" si="100">L732</f>
        <v>197414</v>
      </c>
      <c r="N732" s="144"/>
      <c r="O732" s="144"/>
      <c r="P732" s="144"/>
      <c r="Q732" s="186">
        <f t="shared" si="86"/>
        <v>197414</v>
      </c>
      <c r="R732" s="201"/>
      <c r="S732" s="201"/>
      <c r="T732" s="201"/>
      <c r="U732" s="46"/>
      <c r="V732" s="201"/>
      <c r="W732" s="201"/>
      <c r="X732" s="201"/>
      <c r="Y732" s="201"/>
      <c r="Z732" s="201"/>
      <c r="AA732" s="201"/>
      <c r="AB732" s="201"/>
      <c r="AC732" s="201"/>
      <c r="AD732" s="201"/>
      <c r="AE732" s="201"/>
      <c r="AF732" s="201"/>
      <c r="AG732" s="201"/>
      <c r="AH732" s="201"/>
      <c r="AI732" s="201"/>
      <c r="AJ732" s="201"/>
      <c r="AK732" s="201"/>
      <c r="AL732" s="202"/>
      <c r="AM732" s="201"/>
      <c r="AN732" s="201"/>
      <c r="AO732" s="201"/>
    </row>
    <row r="733" spans="1:41" s="1" customFormat="1" ht="19.5" customHeight="1" x14ac:dyDescent="0.25">
      <c r="A733" s="473"/>
      <c r="B733" s="89">
        <v>71916000</v>
      </c>
      <c r="C733" s="8" t="s">
        <v>24</v>
      </c>
      <c r="D733" s="5"/>
      <c r="E733" s="5"/>
      <c r="F733" s="176"/>
      <c r="G733" s="81"/>
      <c r="H733" s="145"/>
      <c r="I733" s="101"/>
      <c r="J733" s="5" t="s">
        <v>303</v>
      </c>
      <c r="K733" s="20" t="s">
        <v>298</v>
      </c>
      <c r="L733" s="164">
        <v>15735</v>
      </c>
      <c r="M733" s="189">
        <f t="shared" si="100"/>
        <v>15735</v>
      </c>
      <c r="N733" s="186"/>
      <c r="O733" s="186"/>
      <c r="P733" s="186"/>
      <c r="Q733" s="186">
        <f t="shared" si="86"/>
        <v>15735</v>
      </c>
      <c r="R733" s="11"/>
      <c r="S733" s="11"/>
      <c r="T733" s="11"/>
      <c r="U733" s="36"/>
      <c r="V733" s="34"/>
      <c r="W733" s="34"/>
      <c r="X733" s="11"/>
      <c r="Y733" s="27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</row>
    <row r="734" spans="1:41" s="1" customFormat="1" ht="18" customHeight="1" x14ac:dyDescent="0.25">
      <c r="A734" s="471">
        <v>38</v>
      </c>
      <c r="B734" s="89">
        <v>71916000</v>
      </c>
      <c r="C734" s="8" t="s">
        <v>24</v>
      </c>
      <c r="D734" s="8" t="s">
        <v>342</v>
      </c>
      <c r="E734" s="8" t="s">
        <v>14</v>
      </c>
      <c r="F734" s="101">
        <v>1</v>
      </c>
      <c r="G734" s="49" t="s">
        <v>68</v>
      </c>
      <c r="H734" s="143">
        <v>3451.4</v>
      </c>
      <c r="I734" s="101">
        <v>159</v>
      </c>
      <c r="J734" s="448" t="s">
        <v>184</v>
      </c>
      <c r="K734" s="454" t="s">
        <v>5</v>
      </c>
      <c r="L734" s="189">
        <f>L735+L736+L737+L738+L739</f>
        <v>2064631</v>
      </c>
      <c r="M734" s="144">
        <f>L734</f>
        <v>2064631</v>
      </c>
      <c r="N734" s="144">
        <v>0</v>
      </c>
      <c r="O734" s="144">
        <v>0</v>
      </c>
      <c r="P734" s="144">
        <v>0</v>
      </c>
      <c r="Q734" s="186">
        <f t="shared" si="86"/>
        <v>2064631</v>
      </c>
      <c r="R734" s="11"/>
      <c r="S734" s="11"/>
      <c r="T734" s="11"/>
      <c r="U734" s="36"/>
      <c r="V734" s="34"/>
      <c r="W734" s="34"/>
      <c r="X734" s="11"/>
      <c r="Y734" s="27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</row>
    <row r="735" spans="1:41" s="203" customFormat="1" ht="48" customHeight="1" x14ac:dyDescent="0.3">
      <c r="A735" s="472"/>
      <c r="B735" s="89">
        <v>71916000</v>
      </c>
      <c r="C735" s="8" t="s">
        <v>24</v>
      </c>
      <c r="D735" s="8"/>
      <c r="E735" s="8"/>
      <c r="F735" s="101"/>
      <c r="G735" s="49"/>
      <c r="H735" s="143"/>
      <c r="I735" s="101"/>
      <c r="J735" s="5" t="s">
        <v>185</v>
      </c>
      <c r="K735" s="454">
        <v>20</v>
      </c>
      <c r="L735" s="189">
        <v>118111</v>
      </c>
      <c r="M735" s="189">
        <f t="shared" ref="M735:M739" si="101">L735</f>
        <v>118111</v>
      </c>
      <c r="N735" s="144"/>
      <c r="O735" s="144"/>
      <c r="P735" s="144"/>
      <c r="Q735" s="186">
        <f t="shared" si="86"/>
        <v>118111</v>
      </c>
      <c r="R735" s="201"/>
      <c r="S735" s="201"/>
      <c r="T735" s="201"/>
      <c r="U735" s="208"/>
      <c r="V735" s="201"/>
      <c r="W735" s="201"/>
      <c r="X735" s="201"/>
      <c r="Y735" s="201"/>
      <c r="Z735" s="201"/>
      <c r="AA735" s="201"/>
      <c r="AB735" s="201"/>
      <c r="AC735" s="201"/>
      <c r="AD735" s="201"/>
      <c r="AE735" s="201"/>
      <c r="AF735" s="201"/>
      <c r="AG735" s="201"/>
      <c r="AH735" s="201"/>
      <c r="AI735" s="201"/>
      <c r="AJ735" s="201"/>
      <c r="AK735" s="201"/>
      <c r="AL735" s="202"/>
      <c r="AM735" s="201"/>
      <c r="AN735" s="201"/>
      <c r="AO735" s="201"/>
    </row>
    <row r="736" spans="1:41" s="17" customFormat="1" ht="19.5" customHeight="1" x14ac:dyDescent="0.3">
      <c r="A736" s="472"/>
      <c r="B736" s="89">
        <v>71916000</v>
      </c>
      <c r="C736" s="8" t="s">
        <v>24</v>
      </c>
      <c r="D736" s="5"/>
      <c r="E736" s="5"/>
      <c r="F736" s="176"/>
      <c r="G736" s="81"/>
      <c r="H736" s="145"/>
      <c r="I736" s="101"/>
      <c r="J736" s="5" t="s">
        <v>303</v>
      </c>
      <c r="K736" s="20" t="s">
        <v>298</v>
      </c>
      <c r="L736" s="164">
        <v>15523</v>
      </c>
      <c r="M736" s="189">
        <f t="shared" si="101"/>
        <v>15523</v>
      </c>
      <c r="N736" s="186"/>
      <c r="O736" s="186"/>
      <c r="P736" s="186"/>
      <c r="Q736" s="186">
        <f t="shared" si="86"/>
        <v>15523</v>
      </c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26"/>
      <c r="AM736" s="30"/>
      <c r="AN736" s="30"/>
      <c r="AO736" s="30"/>
    </row>
    <row r="737" spans="1:41" s="17" customFormat="1" ht="18" customHeight="1" x14ac:dyDescent="0.3">
      <c r="A737" s="472"/>
      <c r="B737" s="89">
        <v>71916000</v>
      </c>
      <c r="C737" s="8" t="s">
        <v>24</v>
      </c>
      <c r="D737" s="8"/>
      <c r="E737" s="8"/>
      <c r="F737" s="101"/>
      <c r="G737" s="49"/>
      <c r="H737" s="143"/>
      <c r="I737" s="101"/>
      <c r="J737" s="5" t="s">
        <v>186</v>
      </c>
      <c r="K737" s="454">
        <v>10</v>
      </c>
      <c r="L737" s="189">
        <v>1522328</v>
      </c>
      <c r="M737" s="189">
        <f t="shared" si="101"/>
        <v>1522328</v>
      </c>
      <c r="N737" s="144"/>
      <c r="O737" s="144"/>
      <c r="P737" s="144"/>
      <c r="Q737" s="186">
        <f t="shared" si="86"/>
        <v>1522328</v>
      </c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26"/>
      <c r="AM737" s="30"/>
      <c r="AN737" s="30"/>
      <c r="AO737" s="30"/>
    </row>
    <row r="738" spans="1:41" s="203" customFormat="1" ht="18" customHeight="1" x14ac:dyDescent="0.3">
      <c r="A738" s="472"/>
      <c r="B738" s="89">
        <v>71916000</v>
      </c>
      <c r="C738" s="8" t="s">
        <v>24</v>
      </c>
      <c r="D738" s="8"/>
      <c r="E738" s="8"/>
      <c r="F738" s="101"/>
      <c r="G738" s="49"/>
      <c r="H738" s="143"/>
      <c r="I738" s="101"/>
      <c r="J738" s="448" t="s">
        <v>231</v>
      </c>
      <c r="K738" s="19" t="s">
        <v>6</v>
      </c>
      <c r="L738" s="189">
        <v>368211</v>
      </c>
      <c r="M738" s="189">
        <f t="shared" si="101"/>
        <v>368211</v>
      </c>
      <c r="N738" s="144"/>
      <c r="O738" s="144"/>
      <c r="P738" s="144"/>
      <c r="Q738" s="186">
        <f t="shared" si="86"/>
        <v>368211</v>
      </c>
      <c r="R738" s="201"/>
      <c r="S738" s="201"/>
      <c r="T738" s="201"/>
      <c r="U738" s="208"/>
      <c r="V738" s="201"/>
      <c r="W738" s="201"/>
      <c r="X738" s="201"/>
      <c r="Y738" s="201"/>
      <c r="Z738" s="201"/>
      <c r="AA738" s="201"/>
      <c r="AB738" s="201"/>
      <c r="AC738" s="201"/>
      <c r="AD738" s="201"/>
      <c r="AE738" s="201"/>
      <c r="AF738" s="201"/>
      <c r="AG738" s="201"/>
      <c r="AH738" s="201"/>
      <c r="AI738" s="201"/>
      <c r="AJ738" s="201"/>
      <c r="AK738" s="201"/>
      <c r="AL738" s="202"/>
      <c r="AM738" s="201"/>
      <c r="AN738" s="201"/>
      <c r="AO738" s="201"/>
    </row>
    <row r="739" spans="1:41" s="79" customFormat="1" ht="18" customHeight="1" x14ac:dyDescent="0.25">
      <c r="A739" s="473"/>
      <c r="B739" s="89">
        <v>71916000</v>
      </c>
      <c r="C739" s="8" t="s">
        <v>24</v>
      </c>
      <c r="D739" s="8"/>
      <c r="E739" s="8"/>
      <c r="F739" s="101"/>
      <c r="G739" s="49"/>
      <c r="H739" s="143"/>
      <c r="I739" s="101"/>
      <c r="J739" s="448" t="s">
        <v>189</v>
      </c>
      <c r="K739" s="454">
        <v>21</v>
      </c>
      <c r="L739" s="189">
        <v>40458</v>
      </c>
      <c r="M739" s="189">
        <f t="shared" si="101"/>
        <v>40458</v>
      </c>
      <c r="N739" s="144"/>
      <c r="O739" s="144"/>
      <c r="P739" s="144"/>
      <c r="Q739" s="186">
        <f t="shared" si="86"/>
        <v>40458</v>
      </c>
      <c r="R739" s="76"/>
      <c r="S739" s="76"/>
      <c r="T739" s="76"/>
      <c r="U739" s="77"/>
      <c r="V739" s="34"/>
      <c r="W739" s="34"/>
      <c r="X739" s="76"/>
      <c r="Y739" s="76"/>
      <c r="Z739" s="76"/>
      <c r="AA739" s="78"/>
      <c r="AB739" s="76"/>
      <c r="AC739" s="76"/>
      <c r="AD739" s="76"/>
      <c r="AE739" s="76"/>
      <c r="AF739" s="76"/>
      <c r="AG739" s="76"/>
      <c r="AH739" s="76"/>
      <c r="AI739" s="76"/>
      <c r="AJ739" s="76"/>
      <c r="AK739" s="76"/>
      <c r="AL739" s="76"/>
      <c r="AM739" s="76"/>
      <c r="AN739" s="76"/>
      <c r="AO739" s="76"/>
    </row>
    <row r="740" spans="1:41" s="12" customFormat="1" ht="18" customHeight="1" x14ac:dyDescent="0.25">
      <c r="A740" s="437">
        <v>39</v>
      </c>
      <c r="B740" s="89">
        <v>71916000</v>
      </c>
      <c r="C740" s="8" t="s">
        <v>24</v>
      </c>
      <c r="D740" s="8" t="s">
        <v>160</v>
      </c>
      <c r="E740" s="8"/>
      <c r="F740" s="101">
        <v>32</v>
      </c>
      <c r="G740" s="49" t="s">
        <v>68</v>
      </c>
      <c r="H740" s="143">
        <v>2529</v>
      </c>
      <c r="I740" s="101">
        <v>100</v>
      </c>
      <c r="J740" s="448" t="s">
        <v>184</v>
      </c>
      <c r="K740" s="454" t="s">
        <v>5</v>
      </c>
      <c r="L740" s="189">
        <f>L741+L742</f>
        <v>364361</v>
      </c>
      <c r="M740" s="144">
        <f>L740</f>
        <v>364361</v>
      </c>
      <c r="N740" s="144">
        <v>0</v>
      </c>
      <c r="O740" s="144">
        <v>0</v>
      </c>
      <c r="P740" s="144">
        <v>0</v>
      </c>
      <c r="Q740" s="186">
        <f t="shared" si="86"/>
        <v>364361</v>
      </c>
      <c r="R740" s="37"/>
      <c r="S740" s="37"/>
      <c r="T740" s="37"/>
      <c r="U740" s="36"/>
      <c r="V740" s="34"/>
      <c r="W740" s="34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</row>
    <row r="741" spans="1:41" s="203" customFormat="1" ht="48" customHeight="1" x14ac:dyDescent="0.3">
      <c r="A741" s="438"/>
      <c r="B741" s="89">
        <v>71916000</v>
      </c>
      <c r="C741" s="8" t="s">
        <v>24</v>
      </c>
      <c r="D741" s="8"/>
      <c r="E741" s="8"/>
      <c r="F741" s="101"/>
      <c r="G741" s="49"/>
      <c r="H741" s="143"/>
      <c r="I741" s="101"/>
      <c r="J741" s="5" t="s">
        <v>185</v>
      </c>
      <c r="K741" s="454">
        <v>20</v>
      </c>
      <c r="L741" s="189">
        <v>338437</v>
      </c>
      <c r="M741" s="189">
        <f t="shared" ref="M741:M742" si="102">L741</f>
        <v>338437</v>
      </c>
      <c r="N741" s="144"/>
      <c r="O741" s="144"/>
      <c r="P741" s="144"/>
      <c r="Q741" s="186">
        <f t="shared" ref="Q741:Q803" si="103">M741+N741+O741+P741</f>
        <v>338437</v>
      </c>
      <c r="R741" s="201"/>
      <c r="S741" s="201"/>
      <c r="T741" s="201"/>
      <c r="U741" s="208"/>
      <c r="V741" s="201"/>
      <c r="W741" s="201"/>
      <c r="X741" s="201"/>
      <c r="Y741" s="201"/>
      <c r="Z741" s="201"/>
      <c r="AA741" s="201"/>
      <c r="AB741" s="201"/>
      <c r="AC741" s="201"/>
      <c r="AD741" s="201"/>
      <c r="AE741" s="201"/>
      <c r="AF741" s="201"/>
      <c r="AG741" s="201"/>
      <c r="AH741" s="201"/>
      <c r="AI741" s="201"/>
      <c r="AJ741" s="201"/>
      <c r="AK741" s="201"/>
      <c r="AL741" s="202"/>
      <c r="AM741" s="201"/>
      <c r="AN741" s="201"/>
      <c r="AO741" s="201"/>
    </row>
    <row r="742" spans="1:41" s="79" customFormat="1" ht="19.5" customHeight="1" x14ac:dyDescent="0.25">
      <c r="A742" s="439"/>
      <c r="B742" s="89">
        <v>71916000</v>
      </c>
      <c r="C742" s="8" t="s">
        <v>24</v>
      </c>
      <c r="D742" s="5"/>
      <c r="E742" s="5"/>
      <c r="F742" s="176"/>
      <c r="G742" s="81"/>
      <c r="H742" s="145"/>
      <c r="I742" s="101"/>
      <c r="J742" s="5" t="s">
        <v>303</v>
      </c>
      <c r="K742" s="20" t="s">
        <v>298</v>
      </c>
      <c r="L742" s="164">
        <v>25924</v>
      </c>
      <c r="M742" s="189">
        <f t="shared" si="102"/>
        <v>25924</v>
      </c>
      <c r="N742" s="186"/>
      <c r="O742" s="186"/>
      <c r="P742" s="186"/>
      <c r="Q742" s="186">
        <f t="shared" si="103"/>
        <v>25924</v>
      </c>
      <c r="R742" s="76"/>
      <c r="S742" s="76"/>
      <c r="T742" s="76"/>
      <c r="U742" s="77"/>
      <c r="V742" s="34"/>
      <c r="W742" s="34"/>
      <c r="X742" s="76"/>
      <c r="Y742" s="76"/>
      <c r="Z742" s="76"/>
      <c r="AA742" s="76"/>
      <c r="AB742" s="76"/>
      <c r="AC742" s="76"/>
      <c r="AD742" s="76"/>
      <c r="AE742" s="76"/>
      <c r="AF742" s="76"/>
      <c r="AG742" s="76"/>
      <c r="AH742" s="76"/>
      <c r="AI742" s="76"/>
      <c r="AJ742" s="76"/>
      <c r="AK742" s="76"/>
      <c r="AL742" s="76"/>
      <c r="AM742" s="76"/>
      <c r="AN742" s="76"/>
      <c r="AO742" s="76"/>
    </row>
    <row r="743" spans="1:41" s="12" customFormat="1" ht="18" customHeight="1" x14ac:dyDescent="0.25">
      <c r="A743" s="488">
        <v>40</v>
      </c>
      <c r="B743" s="89">
        <v>71916000</v>
      </c>
      <c r="C743" s="8" t="s">
        <v>24</v>
      </c>
      <c r="D743" s="8" t="s">
        <v>341</v>
      </c>
      <c r="E743" s="8"/>
      <c r="F743" s="101">
        <v>11</v>
      </c>
      <c r="G743" s="49" t="s">
        <v>68</v>
      </c>
      <c r="H743" s="143">
        <v>824.2</v>
      </c>
      <c r="I743" s="101">
        <v>28</v>
      </c>
      <c r="J743" s="448" t="s">
        <v>184</v>
      </c>
      <c r="K743" s="454" t="s">
        <v>5</v>
      </c>
      <c r="L743" s="189">
        <f>L744+L745+L746+L747+L748</f>
        <v>3158491</v>
      </c>
      <c r="M743" s="144">
        <f>L743</f>
        <v>3158491</v>
      </c>
      <c r="N743" s="144">
        <v>0</v>
      </c>
      <c r="O743" s="144">
        <v>0</v>
      </c>
      <c r="P743" s="144">
        <v>0</v>
      </c>
      <c r="Q743" s="186">
        <f t="shared" si="103"/>
        <v>3158491</v>
      </c>
      <c r="R743" s="37"/>
      <c r="S743" s="37"/>
      <c r="T743" s="37"/>
      <c r="U743" s="36"/>
      <c r="V743" s="34"/>
      <c r="W743" s="34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</row>
    <row r="744" spans="1:41" s="203" customFormat="1" ht="31.5" customHeight="1" x14ac:dyDescent="0.3">
      <c r="A744" s="489"/>
      <c r="B744" s="89">
        <v>71916000</v>
      </c>
      <c r="C744" s="8" t="s">
        <v>24</v>
      </c>
      <c r="D744" s="8"/>
      <c r="E744" s="8"/>
      <c r="F744" s="101"/>
      <c r="G744" s="49"/>
      <c r="H744" s="143"/>
      <c r="I744" s="101"/>
      <c r="J744" s="42" t="s">
        <v>198</v>
      </c>
      <c r="K744" s="21" t="s">
        <v>8</v>
      </c>
      <c r="L744" s="189">
        <v>1265249</v>
      </c>
      <c r="M744" s="189">
        <f t="shared" ref="M744:M748" si="104">L744</f>
        <v>1265249</v>
      </c>
      <c r="N744" s="144"/>
      <c r="O744" s="144"/>
      <c r="P744" s="144"/>
      <c r="Q744" s="186">
        <f t="shared" si="103"/>
        <v>1265249</v>
      </c>
      <c r="R744" s="201"/>
      <c r="S744" s="201"/>
      <c r="T744" s="201"/>
      <c r="U744" s="208"/>
      <c r="V744" s="201"/>
      <c r="W744" s="201"/>
      <c r="X744" s="201"/>
      <c r="Y744" s="201"/>
      <c r="Z744" s="201"/>
      <c r="AA744" s="201"/>
      <c r="AB744" s="201"/>
      <c r="AC744" s="201"/>
      <c r="AD744" s="201"/>
      <c r="AE744" s="201"/>
      <c r="AF744" s="201"/>
      <c r="AG744" s="201"/>
      <c r="AH744" s="201"/>
      <c r="AI744" s="201"/>
      <c r="AJ744" s="201"/>
      <c r="AK744" s="201"/>
      <c r="AL744" s="202"/>
      <c r="AM744" s="201"/>
      <c r="AN744" s="201"/>
      <c r="AO744" s="201"/>
    </row>
    <row r="745" spans="1:41" s="79" customFormat="1" ht="30.75" customHeight="1" x14ac:dyDescent="0.25">
      <c r="A745" s="489"/>
      <c r="B745" s="89">
        <v>71916000</v>
      </c>
      <c r="C745" s="8" t="s">
        <v>24</v>
      </c>
      <c r="D745" s="8"/>
      <c r="E745" s="8"/>
      <c r="F745" s="101"/>
      <c r="G745" s="49"/>
      <c r="H745" s="143"/>
      <c r="I745" s="101"/>
      <c r="J745" s="5" t="s">
        <v>187</v>
      </c>
      <c r="K745" s="20" t="s">
        <v>13</v>
      </c>
      <c r="L745" s="189">
        <v>981563</v>
      </c>
      <c r="M745" s="189">
        <f t="shared" si="104"/>
        <v>981563</v>
      </c>
      <c r="N745" s="144"/>
      <c r="O745" s="144"/>
      <c r="P745" s="144"/>
      <c r="Q745" s="186">
        <f t="shared" si="103"/>
        <v>981563</v>
      </c>
      <c r="R745" s="76"/>
      <c r="S745" s="76"/>
      <c r="T745" s="76"/>
      <c r="U745" s="74"/>
      <c r="V745" s="34"/>
      <c r="W745" s="34"/>
      <c r="X745" s="76"/>
      <c r="Y745" s="76"/>
      <c r="Z745" s="76"/>
      <c r="AA745" s="76"/>
      <c r="AB745" s="76"/>
      <c r="AC745" s="76"/>
      <c r="AD745" s="76"/>
      <c r="AE745" s="76"/>
      <c r="AF745" s="76"/>
      <c r="AG745" s="76"/>
      <c r="AH745" s="76"/>
      <c r="AI745" s="76"/>
      <c r="AJ745" s="76"/>
      <c r="AK745" s="76"/>
      <c r="AL745" s="76"/>
      <c r="AM745" s="76"/>
      <c r="AN745" s="76"/>
      <c r="AO745" s="76"/>
    </row>
    <row r="746" spans="1:41" s="12" customFormat="1" ht="31.5" customHeight="1" x14ac:dyDescent="0.25">
      <c r="A746" s="489"/>
      <c r="B746" s="89">
        <v>71916000</v>
      </c>
      <c r="C746" s="8" t="s">
        <v>24</v>
      </c>
      <c r="D746" s="8"/>
      <c r="E746" s="8"/>
      <c r="F746" s="101"/>
      <c r="G746" s="49"/>
      <c r="H746" s="143"/>
      <c r="I746" s="101"/>
      <c r="J746" s="5" t="s">
        <v>192</v>
      </c>
      <c r="K746" s="21" t="s">
        <v>4</v>
      </c>
      <c r="L746" s="189">
        <v>574099</v>
      </c>
      <c r="M746" s="189">
        <f t="shared" si="104"/>
        <v>574099</v>
      </c>
      <c r="N746" s="144"/>
      <c r="O746" s="144"/>
      <c r="P746" s="144"/>
      <c r="Q746" s="186">
        <f t="shared" si="103"/>
        <v>574099</v>
      </c>
      <c r="R746" s="37"/>
      <c r="S746" s="37"/>
      <c r="T746" s="37"/>
      <c r="U746" s="36"/>
      <c r="V746" s="34"/>
      <c r="W746" s="34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</row>
    <row r="747" spans="1:41" s="203" customFormat="1" ht="33.75" customHeight="1" x14ac:dyDescent="0.3">
      <c r="A747" s="489"/>
      <c r="B747" s="89">
        <v>71916000</v>
      </c>
      <c r="C747" s="8" t="s">
        <v>24</v>
      </c>
      <c r="D747" s="8"/>
      <c r="E747" s="8"/>
      <c r="F747" s="101"/>
      <c r="G747" s="49"/>
      <c r="H747" s="143"/>
      <c r="I747" s="101"/>
      <c r="J747" s="448" t="s">
        <v>188</v>
      </c>
      <c r="K747" s="20" t="s">
        <v>12</v>
      </c>
      <c r="L747" s="189">
        <v>271404</v>
      </c>
      <c r="M747" s="189">
        <f t="shared" si="104"/>
        <v>271404</v>
      </c>
      <c r="N747" s="144"/>
      <c r="O747" s="144"/>
      <c r="P747" s="144"/>
      <c r="Q747" s="186">
        <f t="shared" si="103"/>
        <v>271404</v>
      </c>
      <c r="R747" s="201"/>
      <c r="S747" s="201"/>
      <c r="T747" s="201"/>
      <c r="U747" s="208"/>
      <c r="V747" s="201"/>
      <c r="W747" s="201"/>
      <c r="X747" s="201"/>
      <c r="Y747" s="201"/>
      <c r="Z747" s="201"/>
      <c r="AA747" s="201"/>
      <c r="AB747" s="201"/>
      <c r="AC747" s="201"/>
      <c r="AD747" s="201"/>
      <c r="AE747" s="201"/>
      <c r="AF747" s="201"/>
      <c r="AG747" s="201"/>
      <c r="AH747" s="201"/>
      <c r="AI747" s="201"/>
      <c r="AJ747" s="201"/>
      <c r="AK747" s="201"/>
      <c r="AL747" s="202"/>
      <c r="AM747" s="201"/>
      <c r="AN747" s="201"/>
      <c r="AO747" s="201"/>
    </row>
    <row r="748" spans="1:41" s="79" customFormat="1" ht="18" customHeight="1" x14ac:dyDescent="0.25">
      <c r="A748" s="490"/>
      <c r="B748" s="89">
        <v>71916000</v>
      </c>
      <c r="C748" s="8" t="s">
        <v>24</v>
      </c>
      <c r="D748" s="8"/>
      <c r="E748" s="8"/>
      <c r="F748" s="101"/>
      <c r="G748" s="49"/>
      <c r="H748" s="143"/>
      <c r="I748" s="101"/>
      <c r="J748" s="448" t="s">
        <v>189</v>
      </c>
      <c r="K748" s="454">
        <v>21</v>
      </c>
      <c r="L748" s="189">
        <v>66176</v>
      </c>
      <c r="M748" s="189">
        <f t="shared" si="104"/>
        <v>66176</v>
      </c>
      <c r="N748" s="144"/>
      <c r="O748" s="144"/>
      <c r="P748" s="144"/>
      <c r="Q748" s="186">
        <f t="shared" si="103"/>
        <v>66176</v>
      </c>
      <c r="R748" s="76"/>
      <c r="S748" s="76"/>
      <c r="T748" s="76"/>
      <c r="U748" s="74"/>
      <c r="V748" s="34"/>
      <c r="W748" s="34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  <c r="AH748" s="76"/>
      <c r="AI748" s="76"/>
      <c r="AJ748" s="76"/>
      <c r="AK748" s="76"/>
      <c r="AL748" s="76"/>
      <c r="AM748" s="76"/>
      <c r="AN748" s="76"/>
      <c r="AO748" s="76"/>
    </row>
    <row r="749" spans="1:41" s="12" customFormat="1" ht="18" customHeight="1" x14ac:dyDescent="0.25">
      <c r="A749" s="483" t="s">
        <v>161</v>
      </c>
      <c r="B749" s="484"/>
      <c r="C749" s="484"/>
      <c r="D749" s="484"/>
      <c r="E749" s="484"/>
      <c r="F749" s="101">
        <v>6</v>
      </c>
      <c r="G749" s="454" t="s">
        <v>5</v>
      </c>
      <c r="H749" s="143">
        <f>H751+H755+H759+H762+H765+H768</f>
        <v>25520.7</v>
      </c>
      <c r="I749" s="101">
        <f>I751+I755+I759+I762+I765+I768</f>
        <v>1015</v>
      </c>
      <c r="J749" s="454" t="s">
        <v>5</v>
      </c>
      <c r="K749" s="7" t="s">
        <v>5</v>
      </c>
      <c r="L749" s="144">
        <f>L751+L755+L759+L762+L765+L768</f>
        <v>19180369</v>
      </c>
      <c r="M749" s="144">
        <f>M751+M755+M759+M762+M765+M768</f>
        <v>18233520</v>
      </c>
      <c r="N749" s="144">
        <f>N751+N755+N759+N762+N765+N768</f>
        <v>0</v>
      </c>
      <c r="O749" s="144">
        <f>O750+O751+O755+O759+O762+O765+O768</f>
        <v>1740000</v>
      </c>
      <c r="P749" s="144">
        <f>P751+P755+P759+P762+P765+P768</f>
        <v>45090</v>
      </c>
      <c r="Q749" s="186">
        <f t="shared" si="103"/>
        <v>20018610</v>
      </c>
      <c r="R749" s="37"/>
      <c r="S749" s="37"/>
      <c r="T749" s="37"/>
      <c r="U749" s="36"/>
      <c r="V749" s="34"/>
      <c r="W749" s="34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</row>
    <row r="750" spans="1:41" s="79" customFormat="1" ht="18" customHeight="1" x14ac:dyDescent="0.25">
      <c r="A750" s="450"/>
      <c r="B750" s="480" t="s">
        <v>97</v>
      </c>
      <c r="C750" s="481"/>
      <c r="D750" s="481"/>
      <c r="E750" s="481"/>
      <c r="F750" s="481"/>
      <c r="G750" s="481"/>
      <c r="H750" s="481"/>
      <c r="I750" s="482"/>
      <c r="J750" s="454" t="s">
        <v>5</v>
      </c>
      <c r="K750" s="7" t="s">
        <v>5</v>
      </c>
      <c r="L750" s="186"/>
      <c r="M750" s="187"/>
      <c r="N750" s="187"/>
      <c r="O750" s="219">
        <v>838241</v>
      </c>
      <c r="P750" s="187"/>
      <c r="Q750" s="186">
        <f t="shared" si="103"/>
        <v>838241</v>
      </c>
      <c r="R750" s="76"/>
      <c r="S750" s="76"/>
      <c r="T750" s="76"/>
      <c r="U750" s="74"/>
      <c r="V750" s="34"/>
      <c r="W750" s="34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  <c r="AH750" s="76"/>
      <c r="AI750" s="76"/>
      <c r="AJ750" s="76"/>
      <c r="AK750" s="76"/>
      <c r="AL750" s="76"/>
      <c r="AM750" s="76"/>
      <c r="AN750" s="76"/>
      <c r="AO750" s="76"/>
    </row>
    <row r="751" spans="1:41" s="298" customFormat="1" ht="18" customHeight="1" x14ac:dyDescent="0.25">
      <c r="A751" s="437">
        <v>1</v>
      </c>
      <c r="B751" s="53">
        <v>71918000</v>
      </c>
      <c r="C751" s="8" t="s">
        <v>21</v>
      </c>
      <c r="D751" s="8" t="s">
        <v>343</v>
      </c>
      <c r="E751" s="8" t="s">
        <v>162</v>
      </c>
      <c r="F751" s="101">
        <v>3</v>
      </c>
      <c r="G751" s="454" t="s">
        <v>68</v>
      </c>
      <c r="H751" s="143">
        <v>10136.799999999999</v>
      </c>
      <c r="I751" s="101">
        <v>325</v>
      </c>
      <c r="J751" s="448" t="s">
        <v>184</v>
      </c>
      <c r="K751" s="454" t="s">
        <v>5</v>
      </c>
      <c r="L751" s="191">
        <f>L752+L753+L754</f>
        <v>9614230</v>
      </c>
      <c r="M751" s="191">
        <f>M752+M753+M754</f>
        <v>9309081</v>
      </c>
      <c r="N751" s="191">
        <f>N752+N753+N754</f>
        <v>0</v>
      </c>
      <c r="O751" s="191">
        <f>O752+O753+O754</f>
        <v>290618</v>
      </c>
      <c r="P751" s="191">
        <f>P752+P753+P754</f>
        <v>14531</v>
      </c>
      <c r="Q751" s="186">
        <f t="shared" si="103"/>
        <v>9614230</v>
      </c>
      <c r="R751" s="297"/>
      <c r="S751" s="297"/>
      <c r="T751" s="297"/>
      <c r="U751" s="286"/>
      <c r="V751" s="287"/>
      <c r="W751" s="287"/>
      <c r="X751" s="297"/>
      <c r="Y751" s="297"/>
      <c r="Z751" s="297"/>
      <c r="AA751" s="297"/>
      <c r="AB751" s="297"/>
      <c r="AC751" s="297"/>
      <c r="AD751" s="297"/>
      <c r="AE751" s="297"/>
      <c r="AF751" s="297"/>
      <c r="AG751" s="297"/>
      <c r="AH751" s="297"/>
      <c r="AI751" s="297"/>
      <c r="AJ751" s="297"/>
      <c r="AK751" s="297"/>
      <c r="AL751" s="297"/>
      <c r="AM751" s="297"/>
      <c r="AN751" s="297"/>
      <c r="AO751" s="297"/>
    </row>
    <row r="752" spans="1:41" s="301" customFormat="1" ht="18" customHeight="1" x14ac:dyDescent="0.25">
      <c r="A752" s="438"/>
      <c r="B752" s="53">
        <v>71918000</v>
      </c>
      <c r="C752" s="8" t="s">
        <v>21</v>
      </c>
      <c r="D752" s="8"/>
      <c r="E752" s="8"/>
      <c r="F752" s="101"/>
      <c r="G752" s="454"/>
      <c r="H752" s="143"/>
      <c r="I752" s="101"/>
      <c r="J752" s="5" t="s">
        <v>191</v>
      </c>
      <c r="K752" s="20" t="s">
        <v>9</v>
      </c>
      <c r="L752" s="191">
        <v>9309081</v>
      </c>
      <c r="M752" s="191">
        <v>9309081</v>
      </c>
      <c r="N752" s="164"/>
      <c r="O752" s="193"/>
      <c r="P752" s="144"/>
      <c r="Q752" s="186">
        <f t="shared" si="103"/>
        <v>9309081</v>
      </c>
      <c r="R752" s="299"/>
      <c r="S752" s="299"/>
      <c r="T752" s="299"/>
      <c r="U752" s="300"/>
      <c r="V752" s="287"/>
      <c r="W752" s="287"/>
      <c r="X752" s="299"/>
      <c r="Y752" s="299"/>
      <c r="Z752" s="299"/>
      <c r="AA752" s="299"/>
      <c r="AB752" s="299"/>
      <c r="AC752" s="299"/>
      <c r="AD752" s="299"/>
      <c r="AE752" s="299"/>
      <c r="AF752" s="299"/>
      <c r="AG752" s="299"/>
      <c r="AH752" s="299"/>
      <c r="AI752" s="299"/>
      <c r="AJ752" s="299"/>
      <c r="AK752" s="299"/>
      <c r="AL752" s="299"/>
      <c r="AM752" s="299"/>
      <c r="AN752" s="299"/>
      <c r="AO752" s="299"/>
    </row>
    <row r="753" spans="1:41" s="293" customFormat="1" ht="48" customHeight="1" x14ac:dyDescent="0.3">
      <c r="A753" s="438"/>
      <c r="B753" s="53">
        <v>71918000</v>
      </c>
      <c r="C753" s="8" t="s">
        <v>21</v>
      </c>
      <c r="D753" s="8"/>
      <c r="E753" s="8"/>
      <c r="F753" s="101"/>
      <c r="G753" s="454"/>
      <c r="H753" s="143"/>
      <c r="I753" s="101"/>
      <c r="J753" s="5" t="s">
        <v>185</v>
      </c>
      <c r="K753" s="90" t="s">
        <v>25</v>
      </c>
      <c r="L753" s="191">
        <v>305149</v>
      </c>
      <c r="M753" s="144"/>
      <c r="N753" s="164"/>
      <c r="O753" s="191">
        <v>290618</v>
      </c>
      <c r="P753" s="191">
        <v>14531</v>
      </c>
      <c r="Q753" s="186">
        <f t="shared" si="103"/>
        <v>305149</v>
      </c>
      <c r="R753" s="290"/>
      <c r="S753" s="290"/>
      <c r="T753" s="290"/>
      <c r="U753" s="291"/>
      <c r="V753" s="290"/>
      <c r="W753" s="290"/>
      <c r="X753" s="290"/>
      <c r="Y753" s="290"/>
      <c r="Z753" s="290"/>
      <c r="AA753" s="290"/>
      <c r="AB753" s="290"/>
      <c r="AC753" s="290"/>
      <c r="AD753" s="290"/>
      <c r="AE753" s="290"/>
      <c r="AF753" s="290"/>
      <c r="AG753" s="290"/>
      <c r="AH753" s="290"/>
      <c r="AI753" s="290"/>
      <c r="AJ753" s="290"/>
      <c r="AK753" s="290"/>
      <c r="AL753" s="292"/>
      <c r="AM753" s="290"/>
      <c r="AN753" s="290"/>
      <c r="AO753" s="290"/>
    </row>
    <row r="754" spans="1:41" s="298" customFormat="1" ht="18" customHeight="1" x14ac:dyDescent="0.25">
      <c r="A754" s="439"/>
      <c r="B754" s="53">
        <v>71918000</v>
      </c>
      <c r="C754" s="8" t="s">
        <v>21</v>
      </c>
      <c r="D754" s="8"/>
      <c r="E754" s="8"/>
      <c r="F754" s="101"/>
      <c r="G754" s="454"/>
      <c r="H754" s="143"/>
      <c r="I754" s="101"/>
      <c r="J754" s="448" t="s">
        <v>189</v>
      </c>
      <c r="K754" s="90">
        <v>21</v>
      </c>
      <c r="L754" s="191">
        <v>0</v>
      </c>
      <c r="M754" s="144">
        <v>0</v>
      </c>
      <c r="N754" s="164"/>
      <c r="O754" s="151"/>
      <c r="P754" s="144"/>
      <c r="Q754" s="186">
        <f t="shared" si="103"/>
        <v>0</v>
      </c>
      <c r="R754" s="297"/>
      <c r="S754" s="297"/>
      <c r="T754" s="297"/>
      <c r="U754" s="286"/>
      <c r="V754" s="287"/>
      <c r="W754" s="287"/>
      <c r="X754" s="297"/>
      <c r="Y754" s="297"/>
      <c r="Z754" s="297"/>
      <c r="AA754" s="297"/>
      <c r="AB754" s="297"/>
      <c r="AC754" s="297"/>
      <c r="AD754" s="297"/>
      <c r="AE754" s="297"/>
      <c r="AF754" s="297"/>
      <c r="AG754" s="297"/>
      <c r="AH754" s="297"/>
      <c r="AI754" s="297"/>
      <c r="AJ754" s="297"/>
      <c r="AK754" s="297"/>
      <c r="AL754" s="297"/>
      <c r="AM754" s="297"/>
      <c r="AN754" s="297"/>
      <c r="AO754" s="297"/>
    </row>
    <row r="755" spans="1:41" s="79" customFormat="1" ht="18" customHeight="1" x14ac:dyDescent="0.25">
      <c r="A755" s="437">
        <v>2</v>
      </c>
      <c r="B755" s="53">
        <v>71918000</v>
      </c>
      <c r="C755" s="8" t="s">
        <v>21</v>
      </c>
      <c r="D755" s="8" t="s">
        <v>343</v>
      </c>
      <c r="E755" s="8" t="s">
        <v>162</v>
      </c>
      <c r="F755" s="101">
        <v>4</v>
      </c>
      <c r="G755" s="6" t="s">
        <v>68</v>
      </c>
      <c r="H755" s="143">
        <v>10528.7</v>
      </c>
      <c r="I755" s="101">
        <v>443</v>
      </c>
      <c r="J755" s="448" t="s">
        <v>184</v>
      </c>
      <c r="K755" s="2" t="s">
        <v>5</v>
      </c>
      <c r="L755" s="191">
        <f>L756+L757+L758</f>
        <v>9089746</v>
      </c>
      <c r="M755" s="191">
        <f>M756+M757+M758</f>
        <v>8804205</v>
      </c>
      <c r="N755" s="191">
        <f>N756+N757+N758</f>
        <v>0</v>
      </c>
      <c r="O755" s="191">
        <f>O756+O757+O758</f>
        <v>271943</v>
      </c>
      <c r="P755" s="191">
        <f>P756+P757+P758</f>
        <v>13598</v>
      </c>
      <c r="Q755" s="186">
        <f t="shared" si="103"/>
        <v>9089746</v>
      </c>
      <c r="R755" s="76"/>
      <c r="S755" s="76"/>
      <c r="T755" s="76"/>
      <c r="U755" s="74"/>
      <c r="V755" s="34"/>
      <c r="W755" s="34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  <c r="AH755" s="76"/>
      <c r="AI755" s="76"/>
      <c r="AJ755" s="76"/>
      <c r="AK755" s="76"/>
      <c r="AL755" s="76"/>
      <c r="AM755" s="76"/>
      <c r="AN755" s="76"/>
      <c r="AO755" s="76"/>
    </row>
    <row r="756" spans="1:41" s="203" customFormat="1" ht="18" customHeight="1" x14ac:dyDescent="0.3">
      <c r="A756" s="438"/>
      <c r="B756" s="53">
        <v>71918000</v>
      </c>
      <c r="C756" s="8" t="s">
        <v>21</v>
      </c>
      <c r="D756" s="8"/>
      <c r="E756" s="8"/>
      <c r="F756" s="101"/>
      <c r="G756" s="454"/>
      <c r="H756" s="143"/>
      <c r="I756" s="101"/>
      <c r="J756" s="5" t="s">
        <v>191</v>
      </c>
      <c r="K756" s="20" t="s">
        <v>9</v>
      </c>
      <c r="L756" s="191">
        <v>8804205</v>
      </c>
      <c r="M756" s="191">
        <v>8804205</v>
      </c>
      <c r="N756" s="164"/>
      <c r="O756" s="151"/>
      <c r="P756" s="144"/>
      <c r="Q756" s="186">
        <f t="shared" si="103"/>
        <v>8804205</v>
      </c>
      <c r="R756" s="201"/>
      <c r="S756" s="201"/>
      <c r="T756" s="201"/>
      <c r="U756" s="208"/>
      <c r="V756" s="201"/>
      <c r="W756" s="201"/>
      <c r="X756" s="201"/>
      <c r="Y756" s="201"/>
      <c r="Z756" s="201"/>
      <c r="AA756" s="201"/>
      <c r="AB756" s="201"/>
      <c r="AC756" s="201"/>
      <c r="AD756" s="201"/>
      <c r="AE756" s="201"/>
      <c r="AF756" s="201"/>
      <c r="AG756" s="201"/>
      <c r="AH756" s="201"/>
      <c r="AI756" s="201"/>
      <c r="AJ756" s="201"/>
      <c r="AK756" s="201"/>
      <c r="AL756" s="202"/>
      <c r="AM756" s="201"/>
      <c r="AN756" s="201"/>
      <c r="AO756" s="201"/>
    </row>
    <row r="757" spans="1:41" s="12" customFormat="1" ht="48" customHeight="1" x14ac:dyDescent="0.25">
      <c r="A757" s="438"/>
      <c r="B757" s="53">
        <v>71918000</v>
      </c>
      <c r="C757" s="8" t="s">
        <v>21</v>
      </c>
      <c r="D757" s="8"/>
      <c r="E757" s="8"/>
      <c r="F757" s="101"/>
      <c r="G757" s="454"/>
      <c r="H757" s="143"/>
      <c r="I757" s="101"/>
      <c r="J757" s="5" t="s">
        <v>185</v>
      </c>
      <c r="K757" s="90" t="s">
        <v>25</v>
      </c>
      <c r="L757" s="191">
        <v>285541</v>
      </c>
      <c r="M757" s="144"/>
      <c r="N757" s="164"/>
      <c r="O757" s="191">
        <v>271943</v>
      </c>
      <c r="P757" s="191">
        <v>13598</v>
      </c>
      <c r="Q757" s="186">
        <f t="shared" si="103"/>
        <v>285541</v>
      </c>
      <c r="R757" s="37"/>
      <c r="S757" s="37"/>
      <c r="T757" s="37"/>
      <c r="U757" s="36"/>
      <c r="V757" s="34"/>
      <c r="W757" s="34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</row>
    <row r="758" spans="1:41" s="79" customFormat="1" ht="18" customHeight="1" x14ac:dyDescent="0.25">
      <c r="A758" s="439"/>
      <c r="B758" s="53">
        <v>71918000</v>
      </c>
      <c r="C758" s="8" t="s">
        <v>21</v>
      </c>
      <c r="D758" s="8"/>
      <c r="E758" s="8"/>
      <c r="F758" s="101"/>
      <c r="G758" s="454"/>
      <c r="H758" s="143"/>
      <c r="I758" s="101"/>
      <c r="J758" s="448" t="s">
        <v>189</v>
      </c>
      <c r="K758" s="90">
        <v>21</v>
      </c>
      <c r="L758" s="191">
        <v>0</v>
      </c>
      <c r="M758" s="144">
        <v>0</v>
      </c>
      <c r="N758" s="164"/>
      <c r="O758" s="151"/>
      <c r="P758" s="144"/>
      <c r="Q758" s="186">
        <f t="shared" si="103"/>
        <v>0</v>
      </c>
      <c r="R758" s="76"/>
      <c r="S758" s="76"/>
      <c r="T758" s="76"/>
      <c r="U758" s="74"/>
      <c r="V758" s="34"/>
      <c r="W758" s="34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  <c r="AM758" s="76"/>
      <c r="AN758" s="76"/>
      <c r="AO758" s="76"/>
    </row>
    <row r="759" spans="1:41" s="203" customFormat="1" ht="18" customHeight="1" x14ac:dyDescent="0.3">
      <c r="A759" s="437">
        <v>3</v>
      </c>
      <c r="B759" s="53">
        <v>71918000</v>
      </c>
      <c r="C759" s="8" t="s">
        <v>21</v>
      </c>
      <c r="D759" s="8" t="s">
        <v>343</v>
      </c>
      <c r="E759" s="8" t="s">
        <v>22</v>
      </c>
      <c r="F759" s="101">
        <v>5</v>
      </c>
      <c r="G759" s="454" t="s">
        <v>68</v>
      </c>
      <c r="H759" s="149">
        <v>985.9</v>
      </c>
      <c r="I759" s="177">
        <v>65</v>
      </c>
      <c r="J759" s="448" t="s">
        <v>184</v>
      </c>
      <c r="K759" s="2" t="s">
        <v>5</v>
      </c>
      <c r="L759" s="191">
        <f>L760+L761</f>
        <v>89538</v>
      </c>
      <c r="M759" s="144">
        <f>L759</f>
        <v>89538</v>
      </c>
      <c r="N759" s="164">
        <v>0</v>
      </c>
      <c r="O759" s="193">
        <v>0</v>
      </c>
      <c r="P759" s="144">
        <v>0</v>
      </c>
      <c r="Q759" s="186">
        <f t="shared" si="103"/>
        <v>89538</v>
      </c>
      <c r="R759" s="201"/>
      <c r="S759" s="201"/>
      <c r="T759" s="201"/>
      <c r="U759" s="208"/>
      <c r="V759" s="201"/>
      <c r="W759" s="201"/>
      <c r="X759" s="201"/>
      <c r="Y759" s="201"/>
      <c r="Z759" s="201"/>
      <c r="AA759" s="201"/>
      <c r="AB759" s="201"/>
      <c r="AC759" s="201"/>
      <c r="AD759" s="201"/>
      <c r="AE759" s="201"/>
      <c r="AF759" s="201"/>
      <c r="AG759" s="201"/>
      <c r="AH759" s="201"/>
      <c r="AI759" s="201"/>
      <c r="AJ759" s="201"/>
      <c r="AK759" s="201"/>
      <c r="AL759" s="202"/>
      <c r="AM759" s="201"/>
      <c r="AN759" s="201"/>
      <c r="AO759" s="201"/>
    </row>
    <row r="760" spans="1:41" s="12" customFormat="1" ht="48" customHeight="1" x14ac:dyDescent="0.25">
      <c r="A760" s="438"/>
      <c r="B760" s="53">
        <v>71918000</v>
      </c>
      <c r="C760" s="8" t="s">
        <v>21</v>
      </c>
      <c r="D760" s="8"/>
      <c r="E760" s="8"/>
      <c r="F760" s="101"/>
      <c r="G760" s="454"/>
      <c r="H760" s="143"/>
      <c r="I760" s="101"/>
      <c r="J760" s="5" t="s">
        <v>185</v>
      </c>
      <c r="K760" s="90" t="s">
        <v>25</v>
      </c>
      <c r="L760" s="191">
        <v>82823</v>
      </c>
      <c r="M760" s="189">
        <f t="shared" ref="M760:M761" si="105">L760</f>
        <v>82823</v>
      </c>
      <c r="N760" s="164"/>
      <c r="O760" s="193"/>
      <c r="P760" s="144"/>
      <c r="Q760" s="186">
        <f t="shared" si="103"/>
        <v>82823</v>
      </c>
      <c r="R760" s="37"/>
      <c r="S760" s="37"/>
      <c r="T760" s="37"/>
      <c r="U760" s="36"/>
      <c r="V760" s="34"/>
      <c r="W760" s="34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</row>
    <row r="761" spans="1:41" s="79" customFormat="1" ht="19.5" customHeight="1" x14ac:dyDescent="0.25">
      <c r="A761" s="439"/>
      <c r="B761" s="53">
        <v>71918000</v>
      </c>
      <c r="C761" s="8" t="s">
        <v>21</v>
      </c>
      <c r="D761" s="5"/>
      <c r="E761" s="5"/>
      <c r="F761" s="176"/>
      <c r="G761" s="81"/>
      <c r="H761" s="145"/>
      <c r="I761" s="101"/>
      <c r="J761" s="5" t="s">
        <v>303</v>
      </c>
      <c r="K761" s="20" t="s">
        <v>298</v>
      </c>
      <c r="L761" s="164">
        <v>6715</v>
      </c>
      <c r="M761" s="189">
        <f t="shared" si="105"/>
        <v>6715</v>
      </c>
      <c r="N761" s="186"/>
      <c r="O761" s="186"/>
      <c r="P761" s="186"/>
      <c r="Q761" s="186">
        <f t="shared" si="103"/>
        <v>6715</v>
      </c>
      <c r="R761" s="76"/>
      <c r="S761" s="76"/>
      <c r="T761" s="76"/>
      <c r="U761" s="74"/>
      <c r="V761" s="34"/>
      <c r="W761" s="34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  <c r="AH761" s="76"/>
      <c r="AI761" s="76"/>
      <c r="AJ761" s="76"/>
      <c r="AK761" s="76"/>
      <c r="AL761" s="76"/>
      <c r="AM761" s="76"/>
      <c r="AN761" s="76"/>
      <c r="AO761" s="76"/>
    </row>
    <row r="762" spans="1:41" s="12" customFormat="1" ht="18" customHeight="1" x14ac:dyDescent="0.25">
      <c r="A762" s="440">
        <v>4</v>
      </c>
      <c r="B762" s="53">
        <v>71918000</v>
      </c>
      <c r="C762" s="8" t="s">
        <v>21</v>
      </c>
      <c r="D762" s="8" t="s">
        <v>343</v>
      </c>
      <c r="E762" s="15" t="s">
        <v>22</v>
      </c>
      <c r="F762" s="177">
        <v>7</v>
      </c>
      <c r="G762" s="4" t="s">
        <v>68</v>
      </c>
      <c r="H762" s="149">
        <v>1341</v>
      </c>
      <c r="I762" s="177">
        <v>27</v>
      </c>
      <c r="J762" s="448" t="s">
        <v>184</v>
      </c>
      <c r="K762" s="4" t="s">
        <v>5</v>
      </c>
      <c r="L762" s="191">
        <f>L763+L764</f>
        <v>106553</v>
      </c>
      <c r="M762" s="191">
        <f>M763+M764</f>
        <v>9220</v>
      </c>
      <c r="N762" s="191">
        <f>N763+N764</f>
        <v>0</v>
      </c>
      <c r="O762" s="191">
        <f>O763+O764</f>
        <v>92698</v>
      </c>
      <c r="P762" s="191">
        <f>P763+P764</f>
        <v>4635</v>
      </c>
      <c r="Q762" s="186">
        <f t="shared" si="103"/>
        <v>106553</v>
      </c>
      <c r="R762" s="37"/>
      <c r="S762" s="37"/>
      <c r="T762" s="37"/>
      <c r="U762" s="36"/>
      <c r="V762" s="34"/>
      <c r="W762" s="34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</row>
    <row r="763" spans="1:41" s="79" customFormat="1" ht="48" customHeight="1" x14ac:dyDescent="0.25">
      <c r="A763" s="441"/>
      <c r="B763" s="53">
        <v>71918000</v>
      </c>
      <c r="C763" s="8" t="s">
        <v>21</v>
      </c>
      <c r="D763" s="15"/>
      <c r="E763" s="15"/>
      <c r="F763" s="177"/>
      <c r="G763" s="4"/>
      <c r="H763" s="149"/>
      <c r="I763" s="177"/>
      <c r="J763" s="5" t="s">
        <v>185</v>
      </c>
      <c r="K763" s="95" t="s">
        <v>25</v>
      </c>
      <c r="L763" s="191">
        <v>97333</v>
      </c>
      <c r="M763" s="151"/>
      <c r="N763" s="151"/>
      <c r="O763" s="191">
        <v>92698</v>
      </c>
      <c r="P763" s="191">
        <v>4635</v>
      </c>
      <c r="Q763" s="186">
        <f t="shared" si="103"/>
        <v>97333</v>
      </c>
      <c r="R763" s="76"/>
      <c r="S763" s="76"/>
      <c r="T763" s="76"/>
      <c r="U763" s="74"/>
      <c r="V763" s="34"/>
      <c r="W763" s="34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  <c r="AH763" s="76"/>
      <c r="AI763" s="76"/>
      <c r="AJ763" s="76"/>
      <c r="AK763" s="76"/>
      <c r="AL763" s="76"/>
      <c r="AM763" s="76"/>
      <c r="AN763" s="76"/>
      <c r="AO763" s="76"/>
    </row>
    <row r="764" spans="1:41" s="12" customFormat="1" ht="19.5" customHeight="1" x14ac:dyDescent="0.25">
      <c r="A764" s="442"/>
      <c r="B764" s="53">
        <v>71918000</v>
      </c>
      <c r="C764" s="8" t="s">
        <v>21</v>
      </c>
      <c r="D764" s="5"/>
      <c r="E764" s="5"/>
      <c r="F764" s="176"/>
      <c r="G764" s="81"/>
      <c r="H764" s="145"/>
      <c r="I764" s="101"/>
      <c r="J764" s="5" t="s">
        <v>303</v>
      </c>
      <c r="K764" s="20" t="s">
        <v>298</v>
      </c>
      <c r="L764" s="164">
        <v>9220</v>
      </c>
      <c r="M764" s="164">
        <v>9220</v>
      </c>
      <c r="N764" s="186"/>
      <c r="O764" s="186"/>
      <c r="P764" s="186"/>
      <c r="Q764" s="186">
        <f t="shared" si="103"/>
        <v>9220</v>
      </c>
      <c r="R764" s="37"/>
      <c r="S764" s="37"/>
      <c r="T764" s="37"/>
      <c r="U764" s="36"/>
      <c r="V764" s="34"/>
      <c r="W764" s="34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</row>
    <row r="765" spans="1:41" s="203" customFormat="1" ht="18" customHeight="1" x14ac:dyDescent="0.3">
      <c r="A765" s="440">
        <v>5</v>
      </c>
      <c r="B765" s="53">
        <v>71918000</v>
      </c>
      <c r="C765" s="8" t="s">
        <v>21</v>
      </c>
      <c r="D765" s="8" t="s">
        <v>343</v>
      </c>
      <c r="E765" s="15" t="s">
        <v>23</v>
      </c>
      <c r="F765" s="177">
        <v>6</v>
      </c>
      <c r="G765" s="4" t="s">
        <v>68</v>
      </c>
      <c r="H765" s="149">
        <v>1485</v>
      </c>
      <c r="I765" s="177">
        <v>96</v>
      </c>
      <c r="J765" s="448" t="s">
        <v>184</v>
      </c>
      <c r="K765" s="7" t="s">
        <v>5</v>
      </c>
      <c r="L765" s="191">
        <f>L766+L767</f>
        <v>131250</v>
      </c>
      <c r="M765" s="191">
        <f>M766+M767</f>
        <v>9759</v>
      </c>
      <c r="N765" s="191">
        <f>N766+N767</f>
        <v>0</v>
      </c>
      <c r="O765" s="191">
        <f>O766+O767</f>
        <v>115705</v>
      </c>
      <c r="P765" s="191">
        <f>P766+P767</f>
        <v>5786</v>
      </c>
      <c r="Q765" s="186">
        <f t="shared" si="103"/>
        <v>131250</v>
      </c>
      <c r="R765" s="201"/>
      <c r="S765" s="201"/>
      <c r="T765" s="201"/>
      <c r="U765" s="46"/>
      <c r="V765" s="201"/>
      <c r="W765" s="201"/>
      <c r="X765" s="201"/>
      <c r="Y765" s="201"/>
      <c r="Z765" s="201"/>
      <c r="AA765" s="201"/>
      <c r="AB765" s="201"/>
      <c r="AC765" s="201"/>
      <c r="AD765" s="201"/>
      <c r="AE765" s="201"/>
      <c r="AF765" s="201"/>
      <c r="AG765" s="201"/>
      <c r="AH765" s="201"/>
      <c r="AI765" s="201"/>
      <c r="AJ765" s="201"/>
      <c r="AK765" s="201"/>
      <c r="AL765" s="202"/>
      <c r="AM765" s="201"/>
      <c r="AN765" s="201"/>
      <c r="AO765" s="201"/>
    </row>
    <row r="766" spans="1:41" s="79" customFormat="1" ht="48" customHeight="1" x14ac:dyDescent="0.25">
      <c r="A766" s="441"/>
      <c r="B766" s="53">
        <v>71918000</v>
      </c>
      <c r="C766" s="8" t="s">
        <v>21</v>
      </c>
      <c r="D766" s="15"/>
      <c r="E766" s="15"/>
      <c r="F766" s="177"/>
      <c r="G766" s="4"/>
      <c r="H766" s="149"/>
      <c r="I766" s="177"/>
      <c r="J766" s="5" t="s">
        <v>185</v>
      </c>
      <c r="K766" s="95" t="s">
        <v>25</v>
      </c>
      <c r="L766" s="191">
        <v>121491</v>
      </c>
      <c r="M766" s="151"/>
      <c r="N766" s="151"/>
      <c r="O766" s="191">
        <v>115705</v>
      </c>
      <c r="P766" s="191">
        <v>5786</v>
      </c>
      <c r="Q766" s="186">
        <f t="shared" si="103"/>
        <v>121491</v>
      </c>
      <c r="R766" s="76"/>
      <c r="S766" s="76"/>
      <c r="T766" s="76"/>
      <c r="U766" s="74"/>
      <c r="V766" s="34"/>
      <c r="W766" s="34"/>
      <c r="X766" s="76"/>
      <c r="Y766" s="76"/>
      <c r="Z766" s="76"/>
      <c r="AA766" s="76"/>
      <c r="AB766" s="76"/>
      <c r="AC766" s="76"/>
      <c r="AD766" s="76"/>
      <c r="AE766" s="76"/>
      <c r="AF766" s="76"/>
      <c r="AG766" s="76"/>
      <c r="AH766" s="76"/>
      <c r="AI766" s="76"/>
      <c r="AJ766" s="76"/>
      <c r="AK766" s="76"/>
      <c r="AL766" s="76"/>
      <c r="AM766" s="76"/>
      <c r="AN766" s="76"/>
      <c r="AO766" s="76"/>
    </row>
    <row r="767" spans="1:41" s="12" customFormat="1" ht="19.5" customHeight="1" x14ac:dyDescent="0.25">
      <c r="A767" s="442"/>
      <c r="B767" s="53">
        <v>71918000</v>
      </c>
      <c r="C767" s="8" t="s">
        <v>21</v>
      </c>
      <c r="D767" s="5"/>
      <c r="E767" s="5"/>
      <c r="F767" s="176"/>
      <c r="G767" s="81"/>
      <c r="H767" s="145"/>
      <c r="I767" s="101"/>
      <c r="J767" s="5" t="s">
        <v>303</v>
      </c>
      <c r="K767" s="20" t="s">
        <v>298</v>
      </c>
      <c r="L767" s="164">
        <v>9759</v>
      </c>
      <c r="M767" s="164">
        <v>9759</v>
      </c>
      <c r="N767" s="186"/>
      <c r="O767" s="186"/>
      <c r="P767" s="186"/>
      <c r="Q767" s="186">
        <f t="shared" si="103"/>
        <v>9759</v>
      </c>
      <c r="R767" s="37"/>
      <c r="S767" s="37"/>
      <c r="T767" s="37"/>
      <c r="U767" s="36"/>
      <c r="V767" s="34"/>
      <c r="W767" s="34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</row>
    <row r="768" spans="1:41" s="79" customFormat="1" ht="18" customHeight="1" x14ac:dyDescent="0.25">
      <c r="A768" s="440">
        <v>6</v>
      </c>
      <c r="B768" s="53">
        <v>71918000</v>
      </c>
      <c r="C768" s="8" t="s">
        <v>21</v>
      </c>
      <c r="D768" s="8" t="s">
        <v>343</v>
      </c>
      <c r="E768" s="15" t="s">
        <v>23</v>
      </c>
      <c r="F768" s="177">
        <v>10</v>
      </c>
      <c r="G768" s="4" t="s">
        <v>68</v>
      </c>
      <c r="H768" s="149">
        <v>1043.3</v>
      </c>
      <c r="I768" s="177">
        <v>59</v>
      </c>
      <c r="J768" s="448" t="s">
        <v>184</v>
      </c>
      <c r="K768" s="4" t="s">
        <v>5</v>
      </c>
      <c r="L768" s="191">
        <f>L769+L770</f>
        <v>149052</v>
      </c>
      <c r="M768" s="191">
        <f>M769+M770</f>
        <v>11717</v>
      </c>
      <c r="N768" s="191">
        <f>N769+N770</f>
        <v>0</v>
      </c>
      <c r="O768" s="191">
        <f>O769+O770</f>
        <v>130795</v>
      </c>
      <c r="P768" s="191">
        <f>P769+P770</f>
        <v>6540</v>
      </c>
      <c r="Q768" s="186">
        <f t="shared" si="103"/>
        <v>149052</v>
      </c>
      <c r="R768" s="76"/>
      <c r="S768" s="76"/>
      <c r="T768" s="76"/>
      <c r="U768" s="74"/>
      <c r="V768" s="34"/>
      <c r="W768" s="34"/>
      <c r="X768" s="76"/>
      <c r="Y768" s="76"/>
      <c r="Z768" s="76"/>
      <c r="AA768" s="76"/>
      <c r="AB768" s="76"/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  <c r="AM768" s="76"/>
      <c r="AN768" s="76"/>
      <c r="AO768" s="76"/>
    </row>
    <row r="769" spans="1:41" s="12" customFormat="1" ht="48" customHeight="1" x14ac:dyDescent="0.25">
      <c r="A769" s="441"/>
      <c r="B769" s="53">
        <v>71918000</v>
      </c>
      <c r="C769" s="8" t="s">
        <v>21</v>
      </c>
      <c r="D769" s="15"/>
      <c r="E769" s="15"/>
      <c r="F769" s="177"/>
      <c r="G769" s="4"/>
      <c r="H769" s="149"/>
      <c r="I769" s="177"/>
      <c r="J769" s="5" t="s">
        <v>185</v>
      </c>
      <c r="K769" s="95" t="s">
        <v>25</v>
      </c>
      <c r="L769" s="191">
        <v>137335</v>
      </c>
      <c r="M769" s="151"/>
      <c r="N769" s="151"/>
      <c r="O769" s="191">
        <v>130795</v>
      </c>
      <c r="P769" s="191">
        <v>6540</v>
      </c>
      <c r="Q769" s="186">
        <f t="shared" si="103"/>
        <v>137335</v>
      </c>
      <c r="R769" s="37"/>
      <c r="S769" s="37"/>
      <c r="T769" s="37"/>
      <c r="U769" s="36"/>
      <c r="V769" s="34"/>
      <c r="W769" s="34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</row>
    <row r="770" spans="1:41" s="79" customFormat="1" ht="19.5" customHeight="1" x14ac:dyDescent="0.25">
      <c r="A770" s="442"/>
      <c r="B770" s="53">
        <v>71918000</v>
      </c>
      <c r="C770" s="8" t="s">
        <v>21</v>
      </c>
      <c r="D770" s="5"/>
      <c r="E770" s="5"/>
      <c r="F770" s="176"/>
      <c r="G770" s="81"/>
      <c r="H770" s="145"/>
      <c r="I770" s="101"/>
      <c r="J770" s="5" t="s">
        <v>303</v>
      </c>
      <c r="K770" s="20" t="s">
        <v>298</v>
      </c>
      <c r="L770" s="164">
        <v>11717</v>
      </c>
      <c r="M770" s="164">
        <v>11717</v>
      </c>
      <c r="N770" s="186"/>
      <c r="O770" s="186"/>
      <c r="P770" s="186"/>
      <c r="Q770" s="186">
        <f t="shared" si="103"/>
        <v>11717</v>
      </c>
      <c r="R770" s="76"/>
      <c r="S770" s="76"/>
      <c r="T770" s="76"/>
      <c r="U770" s="74"/>
      <c r="V770" s="34"/>
      <c r="W770" s="34"/>
      <c r="X770" s="76"/>
      <c r="Y770" s="76"/>
      <c r="Z770" s="76"/>
      <c r="AA770" s="76"/>
      <c r="AB770" s="76"/>
      <c r="AC770" s="76"/>
      <c r="AD770" s="76"/>
      <c r="AE770" s="76"/>
      <c r="AF770" s="76"/>
      <c r="AG770" s="76"/>
      <c r="AH770" s="76"/>
      <c r="AI770" s="76"/>
      <c r="AJ770" s="76"/>
      <c r="AK770" s="76"/>
      <c r="AL770" s="76"/>
      <c r="AM770" s="76"/>
      <c r="AN770" s="76"/>
      <c r="AO770" s="76"/>
    </row>
    <row r="771" spans="1:41" s="12" customFormat="1" ht="18" customHeight="1" x14ac:dyDescent="0.25">
      <c r="A771" s="483" t="s">
        <v>163</v>
      </c>
      <c r="B771" s="484"/>
      <c r="C771" s="484"/>
      <c r="D771" s="484"/>
      <c r="E771" s="484"/>
      <c r="F771" s="101">
        <v>27</v>
      </c>
      <c r="G771" s="454" t="s">
        <v>5</v>
      </c>
      <c r="H771" s="143">
        <f>H773+H780+H784+H786+H790+H793+H797+H802+H806+H809+H812+H816+H818+H821+H824+H827+H830+H833+H836+H839+H842+H845+H848+H851+H854+H857+H860</f>
        <v>54256.260000000009</v>
      </c>
      <c r="I771" s="101">
        <f>I773+I780+I784+I786+I790+I793+I797+I802+I806+I809+I812+I816+I818+I821+I824+I827+I830+I833+I836+I839+I842+I845+I848+I851+I854+I857+I860</f>
        <v>1993</v>
      </c>
      <c r="J771" s="454" t="s">
        <v>5</v>
      </c>
      <c r="K771" s="7" t="s">
        <v>5</v>
      </c>
      <c r="L771" s="144">
        <f>L773+L780+L784+L786+L790+L793+L797+L802+L806+L809+L812+L816+L818+L821+L824+L827+L830+L833+L836+L839+L842+L845+L848+L851+L854+L857+L860</f>
        <v>27003670</v>
      </c>
      <c r="M771" s="144">
        <f>M773+M780+M784+M786+M790+M793+M797+M802+M806+M809+M812+M816+M818+M821+M824+M827+M830+M833+M836+M839+M842+M845+M848+M851+M854+M857+M860</f>
        <v>25195945</v>
      </c>
      <c r="N771" s="144">
        <f>N773+N780+N784+N786+N790+N793+N797+N802+N806+N809+N812+N816+N818+N821+N824+N827+N830+N833+N836+N839+N842+N845+N848+N851+N854+N857+N860</f>
        <v>0</v>
      </c>
      <c r="O771" s="144">
        <f>O772+O773+O780+O784+O786+O790+O793+O797+O802+O806+O809+O812+O816+O818+O821+O824+O827+O830+O833+O836+O839+O842+O845+O848+O851+O854+O857+O860</f>
        <v>3776000</v>
      </c>
      <c r="P771" s="144">
        <f>P773+P780+P784+P786+P790+P793+P797+P802+P806+P809+P812+P816+P818+P821+P824+P827+P830+P833+P836+P839+P842+P845+P848+P851+P854+P857+P860</f>
        <v>86088</v>
      </c>
      <c r="Q771" s="186">
        <f t="shared" si="103"/>
        <v>29058033</v>
      </c>
      <c r="R771" s="37"/>
      <c r="S771" s="37"/>
      <c r="T771" s="37"/>
      <c r="U771" s="36"/>
      <c r="V771" s="34"/>
      <c r="W771" s="34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</row>
    <row r="772" spans="1:41" s="79" customFormat="1" ht="18" customHeight="1" x14ac:dyDescent="0.25">
      <c r="A772" s="450"/>
      <c r="B772" s="480" t="s">
        <v>97</v>
      </c>
      <c r="C772" s="481"/>
      <c r="D772" s="481"/>
      <c r="E772" s="481"/>
      <c r="F772" s="481"/>
      <c r="G772" s="481"/>
      <c r="H772" s="481"/>
      <c r="I772" s="482"/>
      <c r="J772" s="454" t="s">
        <v>5</v>
      </c>
      <c r="K772" s="7" t="s">
        <v>5</v>
      </c>
      <c r="L772" s="188"/>
      <c r="M772" s="188"/>
      <c r="N772" s="188"/>
      <c r="O772" s="220">
        <v>2054363</v>
      </c>
      <c r="P772" s="188"/>
      <c r="Q772" s="186">
        <f t="shared" si="103"/>
        <v>2054363</v>
      </c>
      <c r="R772" s="76"/>
      <c r="S772" s="76"/>
      <c r="T772" s="76"/>
      <c r="U772" s="74"/>
      <c r="V772" s="34"/>
      <c r="W772" s="34"/>
      <c r="X772" s="76"/>
      <c r="Y772" s="76"/>
      <c r="Z772" s="76"/>
      <c r="AA772" s="76"/>
      <c r="AB772" s="76"/>
      <c r="AC772" s="76"/>
      <c r="AD772" s="76"/>
      <c r="AE772" s="76"/>
      <c r="AF772" s="76"/>
      <c r="AG772" s="76"/>
      <c r="AH772" s="76"/>
      <c r="AI772" s="76"/>
      <c r="AJ772" s="76"/>
      <c r="AK772" s="76"/>
      <c r="AL772" s="76"/>
      <c r="AM772" s="76"/>
      <c r="AN772" s="76"/>
      <c r="AO772" s="76"/>
    </row>
    <row r="773" spans="1:41" s="12" customFormat="1" ht="18" customHeight="1" x14ac:dyDescent="0.25">
      <c r="A773" s="91">
        <v>1</v>
      </c>
      <c r="B773" s="455">
        <v>71920000</v>
      </c>
      <c r="C773" s="3" t="s">
        <v>16</v>
      </c>
      <c r="D773" s="3" t="s">
        <v>19</v>
      </c>
      <c r="E773" s="3" t="s">
        <v>88</v>
      </c>
      <c r="F773" s="179">
        <v>17</v>
      </c>
      <c r="G773" s="6" t="s">
        <v>68</v>
      </c>
      <c r="H773" s="146">
        <v>892.7</v>
      </c>
      <c r="I773" s="179">
        <v>13</v>
      </c>
      <c r="J773" s="448" t="s">
        <v>184</v>
      </c>
      <c r="K773" s="7" t="s">
        <v>5</v>
      </c>
      <c r="L773" s="166">
        <f>L774+L775+L776+L777+L778+L779</f>
        <v>1688086</v>
      </c>
      <c r="M773" s="188">
        <f>L773</f>
        <v>1688086</v>
      </c>
      <c r="N773" s="188">
        <v>0</v>
      </c>
      <c r="O773" s="188">
        <v>0</v>
      </c>
      <c r="P773" s="188">
        <v>0</v>
      </c>
      <c r="Q773" s="186">
        <f t="shared" si="103"/>
        <v>1688086</v>
      </c>
      <c r="R773" s="37"/>
      <c r="S773" s="37"/>
      <c r="T773" s="37"/>
      <c r="U773" s="36"/>
      <c r="V773" s="34"/>
      <c r="W773" s="34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</row>
    <row r="774" spans="1:41" s="79" customFormat="1" ht="34.5" customHeight="1" x14ac:dyDescent="0.25">
      <c r="A774" s="92"/>
      <c r="B774" s="455">
        <v>71920000</v>
      </c>
      <c r="C774" s="3" t="s">
        <v>16</v>
      </c>
      <c r="D774" s="87"/>
      <c r="E774" s="87"/>
      <c r="F774" s="179"/>
      <c r="G774" s="87"/>
      <c r="H774" s="146"/>
      <c r="I774" s="179"/>
      <c r="J774" s="86" t="s">
        <v>296</v>
      </c>
      <c r="K774" s="90" t="s">
        <v>290</v>
      </c>
      <c r="L774" s="166">
        <v>12742</v>
      </c>
      <c r="M774" s="189">
        <f t="shared" ref="M774:M779" si="106">L774</f>
        <v>12742</v>
      </c>
      <c r="N774" s="188"/>
      <c r="O774" s="188"/>
      <c r="P774" s="188"/>
      <c r="Q774" s="186">
        <f t="shared" si="103"/>
        <v>12742</v>
      </c>
      <c r="R774" s="76"/>
      <c r="S774" s="76"/>
      <c r="T774" s="76"/>
      <c r="U774" s="74"/>
      <c r="V774" s="34"/>
      <c r="W774" s="34"/>
      <c r="X774" s="76"/>
      <c r="Y774" s="76"/>
      <c r="Z774" s="76"/>
      <c r="AA774" s="76"/>
      <c r="AB774" s="76"/>
      <c r="AC774" s="76"/>
      <c r="AD774" s="76"/>
      <c r="AE774" s="76"/>
      <c r="AF774" s="76"/>
      <c r="AG774" s="76"/>
      <c r="AH774" s="76"/>
      <c r="AI774" s="76"/>
      <c r="AJ774" s="76"/>
      <c r="AK774" s="76"/>
      <c r="AL774" s="76"/>
      <c r="AM774" s="76"/>
      <c r="AN774" s="76"/>
      <c r="AO774" s="76"/>
    </row>
    <row r="775" spans="1:41" s="12" customFormat="1" ht="31.5" customHeight="1" x14ac:dyDescent="0.25">
      <c r="A775" s="92"/>
      <c r="B775" s="455">
        <v>71920000</v>
      </c>
      <c r="C775" s="3" t="s">
        <v>16</v>
      </c>
      <c r="D775" s="87"/>
      <c r="E775" s="87"/>
      <c r="F775" s="179"/>
      <c r="G775" s="87"/>
      <c r="H775" s="146"/>
      <c r="I775" s="179"/>
      <c r="J775" s="48" t="s">
        <v>226</v>
      </c>
      <c r="K775" s="90" t="s">
        <v>20</v>
      </c>
      <c r="L775" s="166">
        <v>174802</v>
      </c>
      <c r="M775" s="189">
        <f t="shared" si="106"/>
        <v>174802</v>
      </c>
      <c r="N775" s="188"/>
      <c r="O775" s="188"/>
      <c r="P775" s="188"/>
      <c r="Q775" s="186">
        <f t="shared" si="103"/>
        <v>174802</v>
      </c>
      <c r="R775" s="37"/>
      <c r="S775" s="37"/>
      <c r="T775" s="37"/>
      <c r="U775" s="36"/>
      <c r="V775" s="34"/>
      <c r="W775" s="34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</row>
    <row r="776" spans="1:41" s="79" customFormat="1" ht="31.5" customHeight="1" x14ac:dyDescent="0.25">
      <c r="A776" s="92"/>
      <c r="B776" s="455">
        <v>71920000</v>
      </c>
      <c r="C776" s="3" t="s">
        <v>16</v>
      </c>
      <c r="D776" s="87"/>
      <c r="E776" s="87"/>
      <c r="F776" s="179"/>
      <c r="G776" s="87"/>
      <c r="H776" s="146"/>
      <c r="I776" s="179"/>
      <c r="J776" s="42" t="s">
        <v>198</v>
      </c>
      <c r="K776" s="90" t="s">
        <v>8</v>
      </c>
      <c r="L776" s="166">
        <v>845314</v>
      </c>
      <c r="M776" s="189">
        <f t="shared" si="106"/>
        <v>845314</v>
      </c>
      <c r="N776" s="188"/>
      <c r="O776" s="188"/>
      <c r="P776" s="188"/>
      <c r="Q776" s="186">
        <f t="shared" si="103"/>
        <v>845314</v>
      </c>
      <c r="R776" s="76"/>
      <c r="S776" s="76"/>
      <c r="T776" s="76"/>
      <c r="U776" s="74"/>
      <c r="V776" s="34"/>
      <c r="W776" s="34"/>
      <c r="X776" s="76"/>
      <c r="Y776" s="76"/>
      <c r="Z776" s="76"/>
      <c r="AA776" s="76"/>
      <c r="AB776" s="76"/>
      <c r="AC776" s="76"/>
      <c r="AD776" s="76"/>
      <c r="AE776" s="76"/>
      <c r="AF776" s="76"/>
      <c r="AG776" s="76"/>
      <c r="AH776" s="76"/>
      <c r="AI776" s="76"/>
      <c r="AJ776" s="76"/>
      <c r="AK776" s="76"/>
      <c r="AL776" s="76"/>
      <c r="AM776" s="76"/>
      <c r="AN776" s="76"/>
      <c r="AO776" s="76"/>
    </row>
    <row r="777" spans="1:41" s="12" customFormat="1" ht="65.25" customHeight="1" x14ac:dyDescent="0.25">
      <c r="A777" s="92"/>
      <c r="B777" s="455">
        <v>71920000</v>
      </c>
      <c r="C777" s="3" t="s">
        <v>16</v>
      </c>
      <c r="D777" s="87"/>
      <c r="E777" s="87"/>
      <c r="F777" s="179"/>
      <c r="G777" s="87"/>
      <c r="H777" s="146"/>
      <c r="I777" s="179"/>
      <c r="J777" s="86" t="s">
        <v>295</v>
      </c>
      <c r="K777" s="90" t="s">
        <v>289</v>
      </c>
      <c r="L777" s="166">
        <v>269502</v>
      </c>
      <c r="M777" s="189">
        <f t="shared" si="106"/>
        <v>269502</v>
      </c>
      <c r="N777" s="188"/>
      <c r="O777" s="188"/>
      <c r="P777" s="188"/>
      <c r="Q777" s="186">
        <f t="shared" si="103"/>
        <v>269502</v>
      </c>
      <c r="R777" s="37"/>
      <c r="S777" s="37"/>
      <c r="T777" s="37"/>
      <c r="U777" s="36"/>
      <c r="V777" s="34"/>
      <c r="W777" s="34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</row>
    <row r="778" spans="1:41" s="79" customFormat="1" ht="33.75" customHeight="1" x14ac:dyDescent="0.25">
      <c r="A778" s="92"/>
      <c r="B778" s="455">
        <v>71920000</v>
      </c>
      <c r="C778" s="3" t="s">
        <v>16</v>
      </c>
      <c r="D778" s="87"/>
      <c r="E778" s="87"/>
      <c r="F778" s="179"/>
      <c r="G778" s="87"/>
      <c r="H778" s="146"/>
      <c r="I778" s="179"/>
      <c r="J778" s="448" t="s">
        <v>188</v>
      </c>
      <c r="K778" s="90" t="s">
        <v>12</v>
      </c>
      <c r="L778" s="166">
        <v>385726</v>
      </c>
      <c r="M778" s="189">
        <f t="shared" si="106"/>
        <v>385726</v>
      </c>
      <c r="N778" s="188"/>
      <c r="O778" s="188"/>
      <c r="P778" s="188"/>
      <c r="Q778" s="186">
        <f t="shared" si="103"/>
        <v>385726</v>
      </c>
      <c r="R778" s="76"/>
      <c r="S778" s="76"/>
      <c r="T778" s="76"/>
      <c r="U778" s="74"/>
      <c r="V778" s="34"/>
      <c r="W778" s="34"/>
      <c r="X778" s="76"/>
      <c r="Y778" s="76"/>
      <c r="Z778" s="76"/>
      <c r="AA778" s="76"/>
      <c r="AB778" s="76"/>
      <c r="AC778" s="76"/>
      <c r="AD778" s="76"/>
      <c r="AE778" s="76"/>
      <c r="AF778" s="76"/>
      <c r="AG778" s="76"/>
      <c r="AH778" s="76"/>
      <c r="AI778" s="76"/>
      <c r="AJ778" s="76"/>
      <c r="AK778" s="76"/>
      <c r="AL778" s="76"/>
      <c r="AM778" s="76"/>
      <c r="AN778" s="76"/>
      <c r="AO778" s="76"/>
    </row>
    <row r="779" spans="1:41" s="12" customFormat="1" ht="18" customHeight="1" x14ac:dyDescent="0.25">
      <c r="A779" s="119"/>
      <c r="B779" s="455">
        <v>71920000</v>
      </c>
      <c r="C779" s="3" t="s">
        <v>16</v>
      </c>
      <c r="D779" s="87"/>
      <c r="E779" s="87"/>
      <c r="F779" s="179"/>
      <c r="G779" s="93"/>
      <c r="H779" s="152"/>
      <c r="I779" s="179"/>
      <c r="J779" s="448" t="s">
        <v>189</v>
      </c>
      <c r="K779" s="90">
        <v>21</v>
      </c>
      <c r="L779" s="166">
        <v>0</v>
      </c>
      <c r="M779" s="189">
        <f t="shared" si="106"/>
        <v>0</v>
      </c>
      <c r="N779" s="188"/>
      <c r="O779" s="188"/>
      <c r="P779" s="188"/>
      <c r="Q779" s="186">
        <f t="shared" si="103"/>
        <v>0</v>
      </c>
      <c r="R779" s="37"/>
      <c r="S779" s="37"/>
      <c r="T779" s="37"/>
      <c r="U779" s="36"/>
      <c r="V779" s="34"/>
      <c r="W779" s="34"/>
      <c r="X779" s="38"/>
      <c r="Y779" s="37"/>
      <c r="Z779" s="38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</row>
    <row r="780" spans="1:41" s="79" customFormat="1" ht="18" customHeight="1" x14ac:dyDescent="0.25">
      <c r="A780" s="91">
        <v>2</v>
      </c>
      <c r="B780" s="455">
        <v>71920000</v>
      </c>
      <c r="C780" s="3" t="s">
        <v>16</v>
      </c>
      <c r="D780" s="3" t="s">
        <v>19</v>
      </c>
      <c r="E780" s="3" t="s">
        <v>88</v>
      </c>
      <c r="F780" s="179">
        <v>19</v>
      </c>
      <c r="G780" s="6" t="s">
        <v>68</v>
      </c>
      <c r="H780" s="146">
        <v>915.61</v>
      </c>
      <c r="I780" s="179">
        <v>21</v>
      </c>
      <c r="J780" s="448" t="s">
        <v>184</v>
      </c>
      <c r="K780" s="7" t="s">
        <v>5</v>
      </c>
      <c r="L780" s="166">
        <f>L781+L782+L783</f>
        <v>563800</v>
      </c>
      <c r="M780" s="188">
        <f>L780</f>
        <v>563800</v>
      </c>
      <c r="N780" s="188">
        <v>0</v>
      </c>
      <c r="O780" s="188">
        <v>0</v>
      </c>
      <c r="P780" s="188">
        <v>0</v>
      </c>
      <c r="Q780" s="186">
        <f t="shared" si="103"/>
        <v>563800</v>
      </c>
      <c r="R780" s="76"/>
      <c r="S780" s="76"/>
      <c r="T780" s="76"/>
      <c r="U780" s="74"/>
      <c r="V780" s="34"/>
      <c r="W780" s="34"/>
      <c r="X780" s="76"/>
      <c r="Y780" s="78"/>
      <c r="Z780" s="76"/>
      <c r="AA780" s="76"/>
      <c r="AB780" s="76"/>
      <c r="AC780" s="76"/>
      <c r="AD780" s="76"/>
      <c r="AE780" s="76"/>
      <c r="AF780" s="76"/>
      <c r="AG780" s="76"/>
      <c r="AH780" s="76"/>
      <c r="AI780" s="76"/>
      <c r="AJ780" s="76"/>
      <c r="AK780" s="76"/>
      <c r="AL780" s="76"/>
      <c r="AM780" s="76"/>
      <c r="AN780" s="76"/>
      <c r="AO780" s="76"/>
    </row>
    <row r="781" spans="1:41" s="12" customFormat="1" ht="31.5" customHeight="1" x14ac:dyDescent="0.25">
      <c r="A781" s="92"/>
      <c r="B781" s="455">
        <v>71920000</v>
      </c>
      <c r="C781" s="3" t="s">
        <v>16</v>
      </c>
      <c r="D781" s="87"/>
      <c r="E781" s="87"/>
      <c r="F781" s="179"/>
      <c r="G781" s="87"/>
      <c r="H781" s="146"/>
      <c r="I781" s="179"/>
      <c r="J781" s="48" t="s">
        <v>226</v>
      </c>
      <c r="K781" s="90" t="s">
        <v>20</v>
      </c>
      <c r="L781" s="166">
        <v>180082</v>
      </c>
      <c r="M781" s="189">
        <f t="shared" ref="M781:M783" si="107">L781</f>
        <v>180082</v>
      </c>
      <c r="N781" s="188"/>
      <c r="O781" s="188"/>
      <c r="P781" s="188"/>
      <c r="Q781" s="186">
        <f t="shared" si="103"/>
        <v>180082</v>
      </c>
      <c r="R781" s="37"/>
      <c r="S781" s="37"/>
      <c r="T781" s="37"/>
      <c r="U781" s="36"/>
      <c r="V781" s="34"/>
      <c r="W781" s="34"/>
      <c r="X781" s="37"/>
      <c r="Y781" s="38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</row>
    <row r="782" spans="1:41" s="12" customFormat="1" ht="33.75" customHeight="1" x14ac:dyDescent="0.25">
      <c r="A782" s="92"/>
      <c r="B782" s="455">
        <v>71920000</v>
      </c>
      <c r="C782" s="3" t="s">
        <v>16</v>
      </c>
      <c r="D782" s="87"/>
      <c r="E782" s="87"/>
      <c r="F782" s="179"/>
      <c r="G782" s="87"/>
      <c r="H782" s="146"/>
      <c r="I782" s="179"/>
      <c r="J782" s="448" t="s">
        <v>188</v>
      </c>
      <c r="K782" s="90" t="s">
        <v>12</v>
      </c>
      <c r="L782" s="166">
        <v>383718</v>
      </c>
      <c r="M782" s="189">
        <f t="shared" si="107"/>
        <v>383718</v>
      </c>
      <c r="N782" s="188"/>
      <c r="O782" s="188"/>
      <c r="P782" s="188"/>
      <c r="Q782" s="186">
        <f t="shared" si="103"/>
        <v>383718</v>
      </c>
      <c r="R782" s="37"/>
      <c r="S782" s="37"/>
      <c r="T782" s="37"/>
      <c r="U782" s="36"/>
      <c r="V782" s="34"/>
      <c r="W782" s="34"/>
      <c r="X782" s="37"/>
      <c r="Y782" s="38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</row>
    <row r="783" spans="1:41" s="203" customFormat="1" ht="18" customHeight="1" x14ac:dyDescent="0.3">
      <c r="A783" s="119"/>
      <c r="B783" s="455">
        <v>71920000</v>
      </c>
      <c r="C783" s="3" t="s">
        <v>16</v>
      </c>
      <c r="D783" s="87"/>
      <c r="E783" s="87"/>
      <c r="F783" s="179"/>
      <c r="G783" s="87"/>
      <c r="H783" s="146"/>
      <c r="I783" s="179"/>
      <c r="J783" s="448" t="s">
        <v>189</v>
      </c>
      <c r="K783" s="90" t="s">
        <v>0</v>
      </c>
      <c r="L783" s="166">
        <v>0</v>
      </c>
      <c r="M783" s="189">
        <f t="shared" si="107"/>
        <v>0</v>
      </c>
      <c r="N783" s="188"/>
      <c r="O783" s="188"/>
      <c r="P783" s="188"/>
      <c r="Q783" s="186">
        <f t="shared" si="103"/>
        <v>0</v>
      </c>
      <c r="R783" s="201"/>
      <c r="S783" s="201"/>
      <c r="T783" s="201"/>
      <c r="U783" s="46"/>
      <c r="V783" s="201"/>
      <c r="W783" s="201"/>
      <c r="X783" s="201"/>
      <c r="Y783" s="201"/>
      <c r="Z783" s="201"/>
      <c r="AA783" s="201"/>
      <c r="AB783" s="201"/>
      <c r="AC783" s="201"/>
      <c r="AD783" s="201"/>
      <c r="AE783" s="201"/>
      <c r="AF783" s="201"/>
      <c r="AG783" s="201"/>
      <c r="AH783" s="201"/>
      <c r="AI783" s="201"/>
      <c r="AJ783" s="201"/>
      <c r="AK783" s="201"/>
      <c r="AL783" s="202"/>
      <c r="AM783" s="201"/>
      <c r="AN783" s="201"/>
      <c r="AO783" s="201"/>
    </row>
    <row r="784" spans="1:41" ht="18" customHeight="1" x14ac:dyDescent="0.25">
      <c r="A784" s="91">
        <v>3</v>
      </c>
      <c r="B784" s="455">
        <v>71920000</v>
      </c>
      <c r="C784" s="3" t="s">
        <v>16</v>
      </c>
      <c r="D784" s="3" t="s">
        <v>64</v>
      </c>
      <c r="E784" s="3" t="s">
        <v>164</v>
      </c>
      <c r="F784" s="179">
        <v>2</v>
      </c>
      <c r="G784" s="6" t="s">
        <v>68</v>
      </c>
      <c r="H784" s="146">
        <v>306.5</v>
      </c>
      <c r="I784" s="179">
        <v>11</v>
      </c>
      <c r="J784" s="448" t="s">
        <v>184</v>
      </c>
      <c r="K784" s="7" t="s">
        <v>5</v>
      </c>
      <c r="L784" s="166">
        <f>L785</f>
        <v>7907</v>
      </c>
      <c r="M784" s="188">
        <f>L784</f>
        <v>7907</v>
      </c>
      <c r="N784" s="188">
        <v>0</v>
      </c>
      <c r="O784" s="188">
        <v>0</v>
      </c>
      <c r="P784" s="188">
        <v>0</v>
      </c>
      <c r="Q784" s="186">
        <f t="shared" si="103"/>
        <v>7907</v>
      </c>
    </row>
    <row r="785" spans="1:41" ht="19.5" customHeight="1" x14ac:dyDescent="0.25">
      <c r="A785" s="442"/>
      <c r="B785" s="455">
        <v>71920000</v>
      </c>
      <c r="C785" s="3" t="s">
        <v>16</v>
      </c>
      <c r="D785" s="5"/>
      <c r="E785" s="5"/>
      <c r="F785" s="176"/>
      <c r="G785" s="81"/>
      <c r="H785" s="145"/>
      <c r="I785" s="101"/>
      <c r="J785" s="5" t="s">
        <v>303</v>
      </c>
      <c r="K785" s="20" t="s">
        <v>298</v>
      </c>
      <c r="L785" s="164">
        <v>7907</v>
      </c>
      <c r="M785" s="164"/>
      <c r="N785" s="186"/>
      <c r="O785" s="186"/>
      <c r="P785" s="186"/>
      <c r="Q785" s="186">
        <f t="shared" si="103"/>
        <v>0</v>
      </c>
    </row>
    <row r="786" spans="1:41" s="203" customFormat="1" ht="18" customHeight="1" x14ac:dyDescent="0.3">
      <c r="A786" s="91">
        <v>4</v>
      </c>
      <c r="B786" s="455">
        <v>71920000</v>
      </c>
      <c r="C786" s="3" t="s">
        <v>16</v>
      </c>
      <c r="D786" s="3" t="s">
        <v>64</v>
      </c>
      <c r="E786" s="3" t="s">
        <v>92</v>
      </c>
      <c r="F786" s="179">
        <v>1</v>
      </c>
      <c r="G786" s="6" t="s">
        <v>68</v>
      </c>
      <c r="H786" s="146">
        <v>4612.6000000000004</v>
      </c>
      <c r="I786" s="179">
        <v>226</v>
      </c>
      <c r="J786" s="448" t="s">
        <v>184</v>
      </c>
      <c r="K786" s="7" t="s">
        <v>5</v>
      </c>
      <c r="L786" s="166">
        <f>L787+L788+L789</f>
        <v>3899778</v>
      </c>
      <c r="M786" s="188">
        <f>L786</f>
        <v>3899778</v>
      </c>
      <c r="N786" s="188">
        <v>0</v>
      </c>
      <c r="O786" s="188">
        <v>0</v>
      </c>
      <c r="P786" s="188">
        <v>0</v>
      </c>
      <c r="Q786" s="186">
        <f t="shared" si="103"/>
        <v>3899778</v>
      </c>
      <c r="R786" s="201"/>
      <c r="S786" s="201"/>
      <c r="T786" s="201"/>
      <c r="U786" s="46"/>
      <c r="V786" s="201"/>
      <c r="W786" s="201"/>
      <c r="X786" s="201"/>
      <c r="Y786" s="201"/>
      <c r="Z786" s="201"/>
      <c r="AA786" s="201"/>
      <c r="AB786" s="201"/>
      <c r="AC786" s="201"/>
      <c r="AD786" s="201"/>
      <c r="AE786" s="201"/>
      <c r="AF786" s="201"/>
      <c r="AG786" s="201"/>
      <c r="AH786" s="201"/>
      <c r="AI786" s="201"/>
      <c r="AJ786" s="201"/>
      <c r="AK786" s="201"/>
      <c r="AL786" s="202"/>
      <c r="AM786" s="201"/>
      <c r="AN786" s="201"/>
      <c r="AO786" s="201"/>
    </row>
    <row r="787" spans="1:41" ht="31.5" customHeight="1" x14ac:dyDescent="0.25">
      <c r="A787" s="92"/>
      <c r="B787" s="455">
        <v>71920000</v>
      </c>
      <c r="C787" s="3" t="s">
        <v>16</v>
      </c>
      <c r="D787" s="87"/>
      <c r="E787" s="87"/>
      <c r="F787" s="179"/>
      <c r="G787" s="87"/>
      <c r="H787" s="146"/>
      <c r="I787" s="179"/>
      <c r="J787" s="5" t="s">
        <v>192</v>
      </c>
      <c r="K787" s="90" t="s">
        <v>4</v>
      </c>
      <c r="L787" s="166">
        <v>1336722</v>
      </c>
      <c r="M787" s="189">
        <f t="shared" ref="M787:M789" si="108">L787</f>
        <v>1336722</v>
      </c>
      <c r="N787" s="188"/>
      <c r="O787" s="188"/>
      <c r="P787" s="188"/>
      <c r="Q787" s="186">
        <f t="shared" si="103"/>
        <v>1336722</v>
      </c>
    </row>
    <row r="788" spans="1:41" ht="33.75" customHeight="1" x14ac:dyDescent="0.25">
      <c r="A788" s="92"/>
      <c r="B788" s="455">
        <v>71920000</v>
      </c>
      <c r="C788" s="3" t="s">
        <v>16</v>
      </c>
      <c r="D788" s="87"/>
      <c r="E788" s="87"/>
      <c r="F788" s="179"/>
      <c r="G788" s="87"/>
      <c r="H788" s="146"/>
      <c r="I788" s="179"/>
      <c r="J788" s="448" t="s">
        <v>188</v>
      </c>
      <c r="K788" s="90" t="s">
        <v>12</v>
      </c>
      <c r="L788" s="166">
        <v>2563056</v>
      </c>
      <c r="M788" s="189">
        <f t="shared" si="108"/>
        <v>2563056</v>
      </c>
      <c r="N788" s="188"/>
      <c r="O788" s="188"/>
      <c r="P788" s="188"/>
      <c r="Q788" s="186">
        <f t="shared" si="103"/>
        <v>2563056</v>
      </c>
    </row>
    <row r="789" spans="1:41" s="203" customFormat="1" ht="18" customHeight="1" x14ac:dyDescent="0.3">
      <c r="A789" s="119"/>
      <c r="B789" s="455">
        <v>71920000</v>
      </c>
      <c r="C789" s="3" t="s">
        <v>16</v>
      </c>
      <c r="D789" s="87"/>
      <c r="E789" s="87"/>
      <c r="F789" s="179"/>
      <c r="G789" s="87"/>
      <c r="H789" s="146"/>
      <c r="I789" s="179"/>
      <c r="J789" s="448" t="s">
        <v>189</v>
      </c>
      <c r="K789" s="90" t="s">
        <v>0</v>
      </c>
      <c r="L789" s="166">
        <v>0</v>
      </c>
      <c r="M789" s="189">
        <f t="shared" si="108"/>
        <v>0</v>
      </c>
      <c r="N789" s="188"/>
      <c r="O789" s="188"/>
      <c r="P789" s="188"/>
      <c r="Q789" s="186">
        <f t="shared" si="103"/>
        <v>0</v>
      </c>
      <c r="R789" s="201"/>
      <c r="S789" s="201"/>
      <c r="T789" s="201"/>
      <c r="U789" s="46"/>
      <c r="V789" s="201"/>
      <c r="W789" s="201"/>
      <c r="X789" s="201"/>
      <c r="Y789" s="201"/>
      <c r="Z789" s="201"/>
      <c r="AA789" s="201"/>
      <c r="AB789" s="201"/>
      <c r="AC789" s="201"/>
      <c r="AD789" s="201"/>
      <c r="AE789" s="201"/>
      <c r="AF789" s="201"/>
      <c r="AG789" s="201"/>
      <c r="AH789" s="201"/>
      <c r="AI789" s="201"/>
      <c r="AJ789" s="201"/>
      <c r="AK789" s="201"/>
      <c r="AL789" s="202"/>
      <c r="AM789" s="201"/>
      <c r="AN789" s="201"/>
      <c r="AO789" s="201"/>
    </row>
    <row r="790" spans="1:41" ht="18" customHeight="1" x14ac:dyDescent="0.25">
      <c r="A790" s="91">
        <v>5</v>
      </c>
      <c r="B790" s="455">
        <v>71920000</v>
      </c>
      <c r="C790" s="3" t="s">
        <v>16</v>
      </c>
      <c r="D790" s="3" t="s">
        <v>64</v>
      </c>
      <c r="E790" s="3" t="s">
        <v>92</v>
      </c>
      <c r="F790" s="179">
        <v>4</v>
      </c>
      <c r="G790" s="6" t="s">
        <v>68</v>
      </c>
      <c r="H790" s="146">
        <v>5106.3999999999996</v>
      </c>
      <c r="I790" s="179">
        <v>240</v>
      </c>
      <c r="J790" s="448" t="s">
        <v>184</v>
      </c>
      <c r="K790" s="7" t="s">
        <v>5</v>
      </c>
      <c r="L790" s="166">
        <f>L791+L792</f>
        <v>1348871</v>
      </c>
      <c r="M790" s="188">
        <f>L790</f>
        <v>1348871</v>
      </c>
      <c r="N790" s="188">
        <v>0</v>
      </c>
      <c r="O790" s="188">
        <v>0</v>
      </c>
      <c r="P790" s="188">
        <v>0</v>
      </c>
      <c r="Q790" s="186">
        <f t="shared" si="103"/>
        <v>1348871</v>
      </c>
    </row>
    <row r="791" spans="1:41" ht="31.5" customHeight="1" x14ac:dyDescent="0.25">
      <c r="A791" s="92"/>
      <c r="B791" s="455">
        <v>71920000</v>
      </c>
      <c r="C791" s="3" t="s">
        <v>16</v>
      </c>
      <c r="D791" s="87"/>
      <c r="E791" s="87"/>
      <c r="F791" s="179"/>
      <c r="G791" s="87"/>
      <c r="H791" s="146"/>
      <c r="I791" s="179"/>
      <c r="J791" s="5" t="s">
        <v>192</v>
      </c>
      <c r="K791" s="90" t="s">
        <v>4</v>
      </c>
      <c r="L791" s="166">
        <v>1348871</v>
      </c>
      <c r="M791" s="189">
        <f t="shared" ref="M791:M792" si="109">L791</f>
        <v>1348871</v>
      </c>
      <c r="N791" s="188"/>
      <c r="O791" s="188"/>
      <c r="P791" s="188"/>
      <c r="Q791" s="186">
        <f t="shared" si="103"/>
        <v>1348871</v>
      </c>
    </row>
    <row r="792" spans="1:41" s="203" customFormat="1" ht="18" customHeight="1" x14ac:dyDescent="0.3">
      <c r="A792" s="92"/>
      <c r="B792" s="455">
        <v>71920000</v>
      </c>
      <c r="C792" s="3" t="s">
        <v>16</v>
      </c>
      <c r="D792" s="87"/>
      <c r="E792" s="87"/>
      <c r="F792" s="179"/>
      <c r="G792" s="87"/>
      <c r="H792" s="146"/>
      <c r="I792" s="179"/>
      <c r="J792" s="448" t="s">
        <v>189</v>
      </c>
      <c r="K792" s="90" t="s">
        <v>0</v>
      </c>
      <c r="L792" s="166">
        <v>0</v>
      </c>
      <c r="M792" s="189">
        <f t="shared" si="109"/>
        <v>0</v>
      </c>
      <c r="N792" s="188"/>
      <c r="O792" s="188"/>
      <c r="P792" s="188"/>
      <c r="Q792" s="186">
        <f t="shared" si="103"/>
        <v>0</v>
      </c>
      <c r="R792" s="201"/>
      <c r="S792" s="201"/>
      <c r="T792" s="201"/>
      <c r="U792" s="46"/>
      <c r="V792" s="201"/>
      <c r="W792" s="201"/>
      <c r="X792" s="201"/>
      <c r="Y792" s="201"/>
      <c r="Z792" s="201"/>
      <c r="AA792" s="201"/>
      <c r="AB792" s="201"/>
      <c r="AC792" s="201"/>
      <c r="AD792" s="201"/>
      <c r="AE792" s="201"/>
      <c r="AF792" s="201"/>
      <c r="AG792" s="201"/>
      <c r="AH792" s="201"/>
      <c r="AI792" s="201"/>
      <c r="AJ792" s="201"/>
      <c r="AK792" s="201"/>
      <c r="AL792" s="202"/>
      <c r="AM792" s="201"/>
      <c r="AN792" s="201"/>
      <c r="AO792" s="201"/>
    </row>
    <row r="793" spans="1:41" s="79" customFormat="1" ht="18" customHeight="1" x14ac:dyDescent="0.25">
      <c r="A793" s="434">
        <v>6</v>
      </c>
      <c r="B793" s="455">
        <v>71920000</v>
      </c>
      <c r="C793" s="3" t="s">
        <v>16</v>
      </c>
      <c r="D793" s="3" t="s">
        <v>64</v>
      </c>
      <c r="E793" s="3" t="s">
        <v>92</v>
      </c>
      <c r="F793" s="179">
        <v>6</v>
      </c>
      <c r="G793" s="6" t="s">
        <v>68</v>
      </c>
      <c r="H793" s="146">
        <v>4793.8</v>
      </c>
      <c r="I793" s="179">
        <v>190</v>
      </c>
      <c r="J793" s="448" t="s">
        <v>184</v>
      </c>
      <c r="K793" s="7" t="s">
        <v>5</v>
      </c>
      <c r="L793" s="166">
        <f>L794+L795+L796</f>
        <v>3789137</v>
      </c>
      <c r="M793" s="188">
        <f>L793</f>
        <v>3789137</v>
      </c>
      <c r="N793" s="188">
        <v>0</v>
      </c>
      <c r="O793" s="188">
        <v>0</v>
      </c>
      <c r="P793" s="188">
        <v>0</v>
      </c>
      <c r="Q793" s="186">
        <f t="shared" si="103"/>
        <v>3789137</v>
      </c>
      <c r="R793" s="76"/>
      <c r="S793" s="76"/>
      <c r="T793" s="76"/>
      <c r="U793" s="74"/>
      <c r="V793" s="34"/>
      <c r="W793" s="34"/>
      <c r="X793" s="78"/>
      <c r="Y793" s="76"/>
      <c r="Z793" s="76"/>
      <c r="AA793" s="76"/>
      <c r="AB793" s="76"/>
      <c r="AC793" s="76"/>
      <c r="AD793" s="76"/>
      <c r="AE793" s="76"/>
      <c r="AF793" s="76"/>
      <c r="AG793" s="76"/>
      <c r="AH793" s="76"/>
      <c r="AI793" s="76"/>
      <c r="AJ793" s="76"/>
      <c r="AK793" s="76"/>
      <c r="AL793" s="76"/>
      <c r="AM793" s="76"/>
      <c r="AN793" s="76"/>
      <c r="AO793" s="76"/>
    </row>
    <row r="794" spans="1:41" s="12" customFormat="1" ht="31.5" customHeight="1" x14ac:dyDescent="0.25">
      <c r="A794" s="435"/>
      <c r="B794" s="455">
        <v>71920000</v>
      </c>
      <c r="C794" s="3" t="s">
        <v>16</v>
      </c>
      <c r="D794" s="87"/>
      <c r="E794" s="87"/>
      <c r="F794" s="179"/>
      <c r="G794" s="87"/>
      <c r="H794" s="146"/>
      <c r="I794" s="179"/>
      <c r="J794" s="5" t="s">
        <v>192</v>
      </c>
      <c r="K794" s="90" t="s">
        <v>4</v>
      </c>
      <c r="L794" s="166">
        <v>1164025</v>
      </c>
      <c r="M794" s="189">
        <f t="shared" ref="M794:M796" si="110">L794</f>
        <v>1164025</v>
      </c>
      <c r="N794" s="188"/>
      <c r="O794" s="188"/>
      <c r="P794" s="188"/>
      <c r="Q794" s="186">
        <f t="shared" si="103"/>
        <v>1164025</v>
      </c>
      <c r="R794" s="37"/>
      <c r="S794" s="37"/>
      <c r="T794" s="37"/>
      <c r="U794" s="36"/>
      <c r="V794" s="34"/>
      <c r="W794" s="34"/>
      <c r="X794" s="38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</row>
    <row r="795" spans="1:41" s="12" customFormat="1" ht="33.75" customHeight="1" x14ac:dyDescent="0.25">
      <c r="A795" s="435"/>
      <c r="B795" s="455">
        <v>71920000</v>
      </c>
      <c r="C795" s="3" t="s">
        <v>16</v>
      </c>
      <c r="D795" s="87"/>
      <c r="E795" s="87"/>
      <c r="F795" s="179"/>
      <c r="G795" s="87"/>
      <c r="H795" s="146"/>
      <c r="I795" s="179"/>
      <c r="J795" s="448" t="s">
        <v>188</v>
      </c>
      <c r="K795" s="90" t="s">
        <v>12</v>
      </c>
      <c r="L795" s="166">
        <v>2625112</v>
      </c>
      <c r="M795" s="189">
        <f t="shared" si="110"/>
        <v>2625112</v>
      </c>
      <c r="N795" s="188"/>
      <c r="O795" s="188"/>
      <c r="P795" s="188"/>
      <c r="Q795" s="186">
        <f t="shared" si="103"/>
        <v>2625112</v>
      </c>
      <c r="R795" s="37"/>
      <c r="S795" s="37"/>
      <c r="T795" s="37"/>
      <c r="U795" s="36"/>
      <c r="V795" s="34"/>
      <c r="W795" s="34"/>
      <c r="X795" s="38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</row>
    <row r="796" spans="1:41" s="276" customFormat="1" ht="18" customHeight="1" x14ac:dyDescent="0.25">
      <c r="A796" s="436"/>
      <c r="B796" s="455">
        <v>71920000</v>
      </c>
      <c r="C796" s="3" t="s">
        <v>16</v>
      </c>
      <c r="D796" s="87"/>
      <c r="E796" s="87"/>
      <c r="F796" s="179"/>
      <c r="G796" s="87"/>
      <c r="H796" s="146"/>
      <c r="I796" s="179"/>
      <c r="J796" s="448" t="s">
        <v>189</v>
      </c>
      <c r="K796" s="90" t="s">
        <v>0</v>
      </c>
      <c r="L796" s="166">
        <v>0</v>
      </c>
      <c r="M796" s="189">
        <f t="shared" si="110"/>
        <v>0</v>
      </c>
      <c r="N796" s="188"/>
      <c r="O796" s="188"/>
      <c r="P796" s="188"/>
      <c r="Q796" s="186">
        <f t="shared" si="103"/>
        <v>0</v>
      </c>
      <c r="R796" s="272"/>
      <c r="S796" s="272"/>
      <c r="T796" s="272"/>
      <c r="U796" s="273"/>
      <c r="V796" s="274"/>
      <c r="W796" s="274"/>
      <c r="X796" s="275"/>
      <c r="Y796" s="272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</row>
    <row r="797" spans="1:41" s="298" customFormat="1" ht="18" customHeight="1" x14ac:dyDescent="0.25">
      <c r="A797" s="434">
        <v>7</v>
      </c>
      <c r="B797" s="455">
        <v>71920000</v>
      </c>
      <c r="C797" s="3" t="s">
        <v>16</v>
      </c>
      <c r="D797" s="3" t="s">
        <v>15</v>
      </c>
      <c r="E797" s="3" t="s">
        <v>165</v>
      </c>
      <c r="F797" s="179">
        <v>4</v>
      </c>
      <c r="G797" s="6" t="s">
        <v>68</v>
      </c>
      <c r="H797" s="146">
        <v>682</v>
      </c>
      <c r="I797" s="179">
        <v>30</v>
      </c>
      <c r="J797" s="448" t="s">
        <v>184</v>
      </c>
      <c r="K797" s="7" t="s">
        <v>5</v>
      </c>
      <c r="L797" s="166">
        <f>L798+L799+L800+L801</f>
        <v>2370544</v>
      </c>
      <c r="M797" s="188">
        <f>L797</f>
        <v>2370544</v>
      </c>
      <c r="N797" s="188">
        <v>0</v>
      </c>
      <c r="O797" s="188">
        <v>0</v>
      </c>
      <c r="P797" s="188">
        <v>0</v>
      </c>
      <c r="Q797" s="186">
        <f t="shared" si="103"/>
        <v>2370544</v>
      </c>
      <c r="R797" s="297"/>
      <c r="S797" s="297"/>
      <c r="T797" s="297"/>
      <c r="U797" s="286"/>
      <c r="V797" s="287"/>
      <c r="W797" s="287"/>
      <c r="X797" s="302"/>
      <c r="Y797" s="297"/>
      <c r="Z797" s="297"/>
      <c r="AA797" s="297"/>
      <c r="AB797" s="297"/>
      <c r="AC797" s="297"/>
      <c r="AD797" s="297"/>
      <c r="AE797" s="297"/>
      <c r="AF797" s="297"/>
      <c r="AG797" s="297"/>
      <c r="AH797" s="297"/>
      <c r="AI797" s="297"/>
      <c r="AJ797" s="297"/>
      <c r="AK797" s="297"/>
      <c r="AL797" s="297"/>
      <c r="AM797" s="297"/>
      <c r="AN797" s="297"/>
      <c r="AO797" s="297"/>
    </row>
    <row r="798" spans="1:41" s="298" customFormat="1" ht="30.75" customHeight="1" x14ac:dyDescent="0.25">
      <c r="A798" s="435"/>
      <c r="B798" s="455">
        <v>71920000</v>
      </c>
      <c r="C798" s="3" t="s">
        <v>16</v>
      </c>
      <c r="D798" s="87"/>
      <c r="E798" s="87"/>
      <c r="F798" s="179"/>
      <c r="G798" s="87"/>
      <c r="H798" s="146"/>
      <c r="I798" s="179"/>
      <c r="J798" s="5" t="s">
        <v>187</v>
      </c>
      <c r="K798" s="90" t="s">
        <v>13</v>
      </c>
      <c r="L798" s="166">
        <v>731351</v>
      </c>
      <c r="M798" s="189">
        <f t="shared" ref="M798:M801" si="111">L798</f>
        <v>731351</v>
      </c>
      <c r="N798" s="188"/>
      <c r="O798" s="188"/>
      <c r="P798" s="188"/>
      <c r="Q798" s="186">
        <f t="shared" si="103"/>
        <v>731351</v>
      </c>
      <c r="R798" s="297"/>
      <c r="S798" s="297"/>
      <c r="T798" s="297"/>
      <c r="U798" s="286"/>
      <c r="V798" s="287"/>
      <c r="W798" s="287"/>
      <c r="X798" s="302"/>
      <c r="Y798" s="297"/>
      <c r="Z798" s="297"/>
      <c r="AA798" s="297"/>
      <c r="AB798" s="297"/>
      <c r="AC798" s="297"/>
      <c r="AD798" s="297"/>
      <c r="AE798" s="297"/>
      <c r="AF798" s="297"/>
      <c r="AG798" s="297"/>
      <c r="AH798" s="297"/>
      <c r="AI798" s="297"/>
      <c r="AJ798" s="297"/>
      <c r="AK798" s="297"/>
      <c r="AL798" s="297"/>
      <c r="AM798" s="297"/>
      <c r="AN798" s="297"/>
      <c r="AO798" s="297"/>
    </row>
    <row r="799" spans="1:41" s="301" customFormat="1" ht="31.5" customHeight="1" x14ac:dyDescent="0.25">
      <c r="A799" s="435"/>
      <c r="B799" s="455">
        <v>71920000</v>
      </c>
      <c r="C799" s="3" t="s">
        <v>16</v>
      </c>
      <c r="D799" s="87"/>
      <c r="E799" s="87"/>
      <c r="F799" s="179"/>
      <c r="G799" s="87"/>
      <c r="H799" s="146"/>
      <c r="I799" s="179"/>
      <c r="J799" s="42" t="s">
        <v>198</v>
      </c>
      <c r="K799" s="90" t="s">
        <v>8</v>
      </c>
      <c r="L799" s="166">
        <v>1379802</v>
      </c>
      <c r="M799" s="189">
        <f t="shared" si="111"/>
        <v>1379802</v>
      </c>
      <c r="N799" s="188"/>
      <c r="O799" s="188"/>
      <c r="P799" s="188"/>
      <c r="Q799" s="186">
        <f t="shared" si="103"/>
        <v>1379802</v>
      </c>
      <c r="R799" s="299"/>
      <c r="S799" s="299"/>
      <c r="T799" s="299"/>
      <c r="U799" s="300"/>
      <c r="V799" s="287"/>
      <c r="W799" s="287"/>
      <c r="X799" s="303"/>
      <c r="Y799" s="299"/>
      <c r="Z799" s="299"/>
      <c r="AA799" s="299"/>
      <c r="AB799" s="299"/>
      <c r="AC799" s="299"/>
      <c r="AD799" s="299"/>
      <c r="AE799" s="299"/>
      <c r="AF799" s="299"/>
      <c r="AG799" s="299"/>
      <c r="AH799" s="299"/>
      <c r="AI799" s="299"/>
      <c r="AJ799" s="299"/>
      <c r="AK799" s="299"/>
      <c r="AL799" s="299"/>
      <c r="AM799" s="299"/>
      <c r="AN799" s="299"/>
      <c r="AO799" s="299"/>
    </row>
    <row r="800" spans="1:41" s="301" customFormat="1" ht="33.75" customHeight="1" x14ac:dyDescent="0.25">
      <c r="A800" s="435"/>
      <c r="B800" s="455">
        <v>71920000</v>
      </c>
      <c r="C800" s="3" t="s">
        <v>16</v>
      </c>
      <c r="D800" s="87"/>
      <c r="E800" s="87"/>
      <c r="F800" s="179"/>
      <c r="G800" s="87"/>
      <c r="H800" s="146"/>
      <c r="I800" s="179"/>
      <c r="J800" s="448" t="s">
        <v>188</v>
      </c>
      <c r="K800" s="90" t="s">
        <v>12</v>
      </c>
      <c r="L800" s="166">
        <v>259391</v>
      </c>
      <c r="M800" s="189">
        <f t="shared" si="111"/>
        <v>259391</v>
      </c>
      <c r="N800" s="188"/>
      <c r="O800" s="188"/>
      <c r="P800" s="188"/>
      <c r="Q800" s="186">
        <f t="shared" si="103"/>
        <v>259391</v>
      </c>
      <c r="R800" s="299"/>
      <c r="S800" s="299"/>
      <c r="T800" s="299"/>
      <c r="U800" s="300"/>
      <c r="V800" s="287"/>
      <c r="W800" s="287"/>
      <c r="X800" s="303"/>
      <c r="Y800" s="299"/>
      <c r="Z800" s="299"/>
      <c r="AA800" s="299"/>
      <c r="AB800" s="299"/>
      <c r="AC800" s="299"/>
      <c r="AD800" s="299"/>
      <c r="AE800" s="299"/>
      <c r="AF800" s="299"/>
      <c r="AG800" s="299"/>
      <c r="AH800" s="299"/>
      <c r="AI800" s="299"/>
      <c r="AJ800" s="299"/>
      <c r="AK800" s="299"/>
      <c r="AL800" s="299"/>
      <c r="AM800" s="299"/>
      <c r="AN800" s="299"/>
      <c r="AO800" s="299"/>
    </row>
    <row r="801" spans="1:42" s="298" customFormat="1" ht="18" customHeight="1" x14ac:dyDescent="0.25">
      <c r="A801" s="436"/>
      <c r="B801" s="455">
        <v>71920000</v>
      </c>
      <c r="C801" s="3" t="s">
        <v>16</v>
      </c>
      <c r="D801" s="87"/>
      <c r="E801" s="87"/>
      <c r="F801" s="179"/>
      <c r="G801" s="87"/>
      <c r="H801" s="146"/>
      <c r="I801" s="179"/>
      <c r="J801" s="448" t="s">
        <v>189</v>
      </c>
      <c r="K801" s="90" t="s">
        <v>0</v>
      </c>
      <c r="L801" s="166">
        <v>0</v>
      </c>
      <c r="M801" s="189">
        <f t="shared" si="111"/>
        <v>0</v>
      </c>
      <c r="N801" s="188"/>
      <c r="O801" s="188"/>
      <c r="P801" s="188"/>
      <c r="Q801" s="186">
        <f t="shared" si="103"/>
        <v>0</v>
      </c>
      <c r="R801" s="297"/>
      <c r="S801" s="297"/>
      <c r="T801" s="297"/>
      <c r="U801" s="286"/>
      <c r="V801" s="287"/>
      <c r="W801" s="287"/>
      <c r="X801" s="302"/>
      <c r="Y801" s="297"/>
      <c r="Z801" s="302"/>
      <c r="AA801" s="297"/>
      <c r="AB801" s="297"/>
      <c r="AC801" s="297"/>
      <c r="AD801" s="297"/>
      <c r="AE801" s="297"/>
      <c r="AF801" s="297"/>
      <c r="AG801" s="297"/>
      <c r="AH801" s="297"/>
      <c r="AI801" s="297"/>
      <c r="AJ801" s="297"/>
      <c r="AK801" s="297"/>
      <c r="AL801" s="297"/>
      <c r="AM801" s="297"/>
      <c r="AN801" s="297"/>
      <c r="AO801" s="297"/>
    </row>
    <row r="802" spans="1:42" s="12" customFormat="1" ht="18" customHeight="1" x14ac:dyDescent="0.25">
      <c r="A802" s="91">
        <v>8</v>
      </c>
      <c r="B802" s="455">
        <v>71920000</v>
      </c>
      <c r="C802" s="3" t="s">
        <v>16</v>
      </c>
      <c r="D802" s="3" t="s">
        <v>19</v>
      </c>
      <c r="E802" s="3" t="s">
        <v>7</v>
      </c>
      <c r="F802" s="179">
        <v>18</v>
      </c>
      <c r="G802" s="6" t="s">
        <v>68</v>
      </c>
      <c r="H802" s="146">
        <v>715.4</v>
      </c>
      <c r="I802" s="179">
        <v>19</v>
      </c>
      <c r="J802" s="448" t="s">
        <v>184</v>
      </c>
      <c r="K802" s="7" t="s">
        <v>5</v>
      </c>
      <c r="L802" s="166">
        <f>L803+L804+L805</f>
        <v>887261</v>
      </c>
      <c r="M802" s="188">
        <f>L802</f>
        <v>887261</v>
      </c>
      <c r="N802" s="188">
        <v>0</v>
      </c>
      <c r="O802" s="188">
        <v>0</v>
      </c>
      <c r="P802" s="188">
        <v>0</v>
      </c>
      <c r="Q802" s="186">
        <f t="shared" si="103"/>
        <v>887261</v>
      </c>
      <c r="R802" s="37"/>
      <c r="S802" s="37"/>
      <c r="T802" s="37"/>
      <c r="U802" s="36"/>
      <c r="V802" s="34"/>
      <c r="W802" s="34"/>
      <c r="X802" s="38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</row>
    <row r="803" spans="1:42" s="12" customFormat="1" ht="33.75" customHeight="1" x14ac:dyDescent="0.25">
      <c r="A803" s="92"/>
      <c r="B803" s="455">
        <v>71920000</v>
      </c>
      <c r="C803" s="3" t="s">
        <v>16</v>
      </c>
      <c r="D803" s="87"/>
      <c r="E803" s="87"/>
      <c r="F803" s="179"/>
      <c r="G803" s="87"/>
      <c r="H803" s="146"/>
      <c r="I803" s="179"/>
      <c r="J803" s="448" t="s">
        <v>188</v>
      </c>
      <c r="K803" s="90" t="s">
        <v>12</v>
      </c>
      <c r="L803" s="166">
        <v>372620</v>
      </c>
      <c r="M803" s="189">
        <f t="shared" ref="M803:M805" si="112">L803</f>
        <v>372620</v>
      </c>
      <c r="N803" s="188"/>
      <c r="O803" s="188"/>
      <c r="P803" s="188"/>
      <c r="Q803" s="186">
        <f t="shared" si="103"/>
        <v>372620</v>
      </c>
      <c r="R803" s="37"/>
      <c r="S803" s="37"/>
      <c r="T803" s="37"/>
      <c r="U803" s="36"/>
      <c r="V803" s="34"/>
      <c r="W803" s="34"/>
      <c r="X803" s="38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</row>
    <row r="804" spans="1:42" s="268" customFormat="1" ht="18" customHeight="1" x14ac:dyDescent="0.25">
      <c r="A804" s="92"/>
      <c r="B804" s="455">
        <v>71920000</v>
      </c>
      <c r="C804" s="3" t="s">
        <v>16</v>
      </c>
      <c r="D804" s="87"/>
      <c r="E804" s="87"/>
      <c r="F804" s="179"/>
      <c r="G804" s="87"/>
      <c r="H804" s="146"/>
      <c r="I804" s="179"/>
      <c r="J804" s="448" t="s">
        <v>231</v>
      </c>
      <c r="K804" s="90" t="s">
        <v>6</v>
      </c>
      <c r="L804" s="166">
        <v>514641</v>
      </c>
      <c r="M804" s="189">
        <f t="shared" si="112"/>
        <v>514641</v>
      </c>
      <c r="N804" s="188"/>
      <c r="O804" s="188"/>
      <c r="P804" s="188"/>
      <c r="Q804" s="186">
        <f t="shared" ref="Q804:Q867" si="113">M804+N804+O804+P804</f>
        <v>514641</v>
      </c>
      <c r="R804" s="266"/>
      <c r="S804" s="266"/>
      <c r="T804" s="266"/>
      <c r="U804" s="267"/>
      <c r="V804" s="266"/>
      <c r="W804" s="266"/>
      <c r="X804" s="266"/>
      <c r="Y804" s="266"/>
      <c r="Z804" s="266"/>
      <c r="AA804" s="266"/>
      <c r="AB804" s="266"/>
      <c r="AC804" s="266"/>
      <c r="AD804" s="266"/>
      <c r="AE804" s="266"/>
      <c r="AF804" s="266"/>
      <c r="AG804" s="266"/>
      <c r="AH804" s="266"/>
      <c r="AI804" s="266"/>
      <c r="AJ804" s="266"/>
      <c r="AK804" s="266"/>
      <c r="AL804" s="266"/>
      <c r="AM804" s="266"/>
      <c r="AN804" s="266"/>
      <c r="AO804" s="266"/>
    </row>
    <row r="805" spans="1:42" s="278" customFormat="1" ht="18" customHeight="1" x14ac:dyDescent="0.3">
      <c r="A805" s="92"/>
      <c r="B805" s="455">
        <v>71920000</v>
      </c>
      <c r="C805" s="3" t="s">
        <v>16</v>
      </c>
      <c r="D805" s="87"/>
      <c r="E805" s="87"/>
      <c r="F805" s="179"/>
      <c r="G805" s="87"/>
      <c r="H805" s="146"/>
      <c r="I805" s="179"/>
      <c r="J805" s="448" t="s">
        <v>189</v>
      </c>
      <c r="K805" s="90" t="s">
        <v>0</v>
      </c>
      <c r="L805" s="166">
        <v>0</v>
      </c>
      <c r="M805" s="189">
        <f t="shared" si="112"/>
        <v>0</v>
      </c>
      <c r="N805" s="188"/>
      <c r="O805" s="188"/>
      <c r="P805" s="188"/>
      <c r="Q805" s="186">
        <f t="shared" si="113"/>
        <v>0</v>
      </c>
      <c r="R805" s="277"/>
      <c r="S805" s="277"/>
      <c r="T805" s="277"/>
      <c r="U805" s="247"/>
      <c r="V805" s="277"/>
      <c r="W805" s="277"/>
      <c r="X805" s="277"/>
      <c r="Y805" s="277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47"/>
      <c r="AM805" s="277"/>
      <c r="AN805" s="277"/>
      <c r="AO805" s="277"/>
    </row>
    <row r="806" spans="1:42" s="18" customFormat="1" ht="18" customHeight="1" x14ac:dyDescent="0.3">
      <c r="A806" s="91">
        <v>9</v>
      </c>
      <c r="B806" s="455">
        <v>71920000</v>
      </c>
      <c r="C806" s="3" t="s">
        <v>16</v>
      </c>
      <c r="D806" s="3" t="s">
        <v>19</v>
      </c>
      <c r="E806" s="3" t="s">
        <v>96</v>
      </c>
      <c r="F806" s="179" t="s">
        <v>166</v>
      </c>
      <c r="G806" s="6" t="s">
        <v>68</v>
      </c>
      <c r="H806" s="146">
        <v>1794.03</v>
      </c>
      <c r="I806" s="179">
        <v>54</v>
      </c>
      <c r="J806" s="448" t="s">
        <v>184</v>
      </c>
      <c r="K806" s="7" t="s">
        <v>5</v>
      </c>
      <c r="L806" s="166">
        <f>L807+L808</f>
        <v>699850</v>
      </c>
      <c r="M806" s="188">
        <f>L806</f>
        <v>699850</v>
      </c>
      <c r="N806" s="188">
        <v>0</v>
      </c>
      <c r="O806" s="188">
        <v>0</v>
      </c>
      <c r="P806" s="188">
        <v>0</v>
      </c>
      <c r="Q806" s="186">
        <f t="shared" si="113"/>
        <v>699850</v>
      </c>
      <c r="R806" s="25"/>
      <c r="S806" s="25"/>
      <c r="T806" s="25"/>
      <c r="U806" s="26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6"/>
      <c r="AM806" s="25"/>
      <c r="AN806" s="25"/>
      <c r="AO806" s="25"/>
    </row>
    <row r="807" spans="1:42" s="1" customFormat="1" ht="33.75" customHeight="1" x14ac:dyDescent="0.25">
      <c r="A807" s="92"/>
      <c r="B807" s="455">
        <v>71920000</v>
      </c>
      <c r="C807" s="3" t="s">
        <v>16</v>
      </c>
      <c r="D807" s="87"/>
      <c r="E807" s="87"/>
      <c r="F807" s="179"/>
      <c r="G807" s="87"/>
      <c r="H807" s="146"/>
      <c r="I807" s="179"/>
      <c r="J807" s="448" t="s">
        <v>188</v>
      </c>
      <c r="K807" s="90" t="s">
        <v>12</v>
      </c>
      <c r="L807" s="166">
        <v>699850</v>
      </c>
      <c r="M807" s="189">
        <f t="shared" ref="M807:M808" si="114">L807</f>
        <v>699850</v>
      </c>
      <c r="N807" s="188"/>
      <c r="O807" s="188"/>
      <c r="P807" s="188"/>
      <c r="Q807" s="186">
        <f t="shared" si="113"/>
        <v>699850</v>
      </c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</row>
    <row r="808" spans="1:42" s="1" customFormat="1" ht="18" customHeight="1" x14ac:dyDescent="0.25">
      <c r="A808" s="92"/>
      <c r="B808" s="455">
        <v>71920000</v>
      </c>
      <c r="C808" s="3" t="s">
        <v>16</v>
      </c>
      <c r="D808" s="87"/>
      <c r="E808" s="87"/>
      <c r="F808" s="179"/>
      <c r="G808" s="87"/>
      <c r="H808" s="146"/>
      <c r="I808" s="179"/>
      <c r="J808" s="448" t="s">
        <v>189</v>
      </c>
      <c r="K808" s="90" t="s">
        <v>0</v>
      </c>
      <c r="L808" s="166">
        <v>0</v>
      </c>
      <c r="M808" s="189">
        <f t="shared" si="114"/>
        <v>0</v>
      </c>
      <c r="N808" s="188"/>
      <c r="O808" s="188"/>
      <c r="P808" s="188"/>
      <c r="Q808" s="186">
        <f t="shared" si="113"/>
        <v>0</v>
      </c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</row>
    <row r="809" spans="1:42" s="1" customFormat="1" ht="18" customHeight="1" x14ac:dyDescent="0.25">
      <c r="A809" s="434">
        <v>10</v>
      </c>
      <c r="B809" s="455">
        <v>71920000</v>
      </c>
      <c r="C809" s="3" t="s">
        <v>16</v>
      </c>
      <c r="D809" s="3" t="s">
        <v>19</v>
      </c>
      <c r="E809" s="3" t="s">
        <v>90</v>
      </c>
      <c r="F809" s="179">
        <v>20</v>
      </c>
      <c r="G809" s="6" t="s">
        <v>68</v>
      </c>
      <c r="H809" s="146">
        <v>2853.2</v>
      </c>
      <c r="I809" s="179">
        <v>84</v>
      </c>
      <c r="J809" s="448" t="s">
        <v>184</v>
      </c>
      <c r="K809" s="7" t="s">
        <v>5</v>
      </c>
      <c r="L809" s="166">
        <f>L810+L811</f>
        <v>282967</v>
      </c>
      <c r="M809" s="188">
        <f>L809</f>
        <v>282967</v>
      </c>
      <c r="N809" s="188">
        <v>0</v>
      </c>
      <c r="O809" s="188">
        <v>0</v>
      </c>
      <c r="P809" s="188">
        <v>0</v>
      </c>
      <c r="Q809" s="186">
        <f t="shared" si="113"/>
        <v>282967</v>
      </c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</row>
    <row r="810" spans="1:42" s="207" customFormat="1" ht="18" customHeight="1" x14ac:dyDescent="0.25">
      <c r="A810" s="435"/>
      <c r="B810" s="455">
        <v>71920000</v>
      </c>
      <c r="C810" s="3" t="s">
        <v>16</v>
      </c>
      <c r="D810" s="87"/>
      <c r="E810" s="87"/>
      <c r="F810" s="179"/>
      <c r="G810" s="87"/>
      <c r="H810" s="146"/>
      <c r="I810" s="179"/>
      <c r="J810" s="448" t="s">
        <v>231</v>
      </c>
      <c r="K810" s="90" t="s">
        <v>6</v>
      </c>
      <c r="L810" s="166">
        <v>282967</v>
      </c>
      <c r="M810" s="189">
        <f t="shared" ref="M810:M811" si="115">L810</f>
        <v>282967</v>
      </c>
      <c r="N810" s="188"/>
      <c r="O810" s="188"/>
      <c r="P810" s="188"/>
      <c r="Q810" s="186">
        <f t="shared" si="113"/>
        <v>282967</v>
      </c>
      <c r="R810" s="206"/>
      <c r="S810" s="206"/>
      <c r="T810" s="206"/>
      <c r="U810" s="206"/>
      <c r="V810" s="206"/>
      <c r="W810" s="206"/>
      <c r="X810" s="206"/>
      <c r="Y810" s="206"/>
      <c r="Z810" s="206"/>
      <c r="AA810" s="206"/>
      <c r="AB810" s="206"/>
      <c r="AC810" s="206"/>
      <c r="AD810" s="206"/>
      <c r="AE810" s="206"/>
      <c r="AF810" s="206"/>
      <c r="AG810" s="206"/>
      <c r="AH810" s="206"/>
      <c r="AI810" s="206"/>
      <c r="AJ810" s="206"/>
      <c r="AK810" s="206"/>
      <c r="AL810" s="206"/>
      <c r="AM810" s="206"/>
      <c r="AN810" s="206"/>
      <c r="AO810" s="206"/>
      <c r="AP810" s="209"/>
    </row>
    <row r="811" spans="1:42" s="265" customFormat="1" ht="18" customHeight="1" x14ac:dyDescent="0.25">
      <c r="A811" s="436"/>
      <c r="B811" s="455">
        <v>71920000</v>
      </c>
      <c r="C811" s="3" t="s">
        <v>16</v>
      </c>
      <c r="D811" s="87"/>
      <c r="E811" s="87"/>
      <c r="F811" s="179"/>
      <c r="G811" s="87"/>
      <c r="H811" s="146"/>
      <c r="I811" s="179"/>
      <c r="J811" s="448" t="s">
        <v>189</v>
      </c>
      <c r="K811" s="90" t="s">
        <v>0</v>
      </c>
      <c r="L811" s="166">
        <v>0</v>
      </c>
      <c r="M811" s="189">
        <f t="shared" si="115"/>
        <v>0</v>
      </c>
      <c r="N811" s="188"/>
      <c r="O811" s="188"/>
      <c r="P811" s="188"/>
      <c r="Q811" s="186">
        <f t="shared" si="113"/>
        <v>0</v>
      </c>
      <c r="R811" s="263"/>
      <c r="S811" s="263"/>
      <c r="T811" s="263"/>
      <c r="U811" s="263"/>
      <c r="V811" s="263"/>
      <c r="W811" s="263"/>
      <c r="X811" s="263"/>
      <c r="Y811" s="263"/>
      <c r="Z811" s="263"/>
      <c r="AA811" s="263"/>
      <c r="AB811" s="263"/>
      <c r="AC811" s="263"/>
      <c r="AD811" s="263"/>
      <c r="AE811" s="263"/>
      <c r="AF811" s="263"/>
      <c r="AG811" s="263"/>
      <c r="AH811" s="263"/>
      <c r="AI811" s="263"/>
      <c r="AJ811" s="263"/>
      <c r="AK811" s="263"/>
      <c r="AL811" s="263"/>
      <c r="AM811" s="263"/>
      <c r="AN811" s="263"/>
      <c r="AO811" s="263"/>
      <c r="AP811" s="264"/>
    </row>
    <row r="812" spans="1:42" s="265" customFormat="1" ht="18" customHeight="1" x14ac:dyDescent="0.25">
      <c r="A812" s="434">
        <v>11</v>
      </c>
      <c r="B812" s="455">
        <v>71920000</v>
      </c>
      <c r="C812" s="3" t="s">
        <v>16</v>
      </c>
      <c r="D812" s="3" t="s">
        <v>18</v>
      </c>
      <c r="E812" s="3" t="s">
        <v>91</v>
      </c>
      <c r="F812" s="179">
        <v>1</v>
      </c>
      <c r="G812" s="6" t="s">
        <v>68</v>
      </c>
      <c r="H812" s="146">
        <v>651.5</v>
      </c>
      <c r="I812" s="179">
        <v>31</v>
      </c>
      <c r="J812" s="448" t="s">
        <v>184</v>
      </c>
      <c r="K812" s="7" t="s">
        <v>5</v>
      </c>
      <c r="L812" s="166">
        <f>L813+L814+L815</f>
        <v>1548948</v>
      </c>
      <c r="M812" s="188">
        <f>L812</f>
        <v>1548948</v>
      </c>
      <c r="N812" s="188">
        <v>0</v>
      </c>
      <c r="O812" s="188">
        <v>0</v>
      </c>
      <c r="P812" s="188">
        <v>0</v>
      </c>
      <c r="Q812" s="186">
        <f t="shared" si="113"/>
        <v>1548948</v>
      </c>
      <c r="R812" s="263"/>
      <c r="S812" s="263"/>
      <c r="T812" s="263"/>
      <c r="U812" s="263"/>
      <c r="V812" s="263"/>
      <c r="W812" s="263"/>
      <c r="X812" s="263"/>
      <c r="Y812" s="263"/>
      <c r="Z812" s="263"/>
      <c r="AA812" s="263"/>
      <c r="AB812" s="263"/>
      <c r="AC812" s="263"/>
      <c r="AD812" s="263"/>
      <c r="AE812" s="263"/>
      <c r="AF812" s="263"/>
      <c r="AG812" s="263"/>
      <c r="AH812" s="263"/>
      <c r="AI812" s="263"/>
      <c r="AJ812" s="263"/>
      <c r="AK812" s="263"/>
      <c r="AL812" s="263"/>
      <c r="AM812" s="263"/>
      <c r="AN812" s="263"/>
      <c r="AO812" s="263"/>
      <c r="AP812" s="264"/>
    </row>
    <row r="813" spans="1:42" s="265" customFormat="1" ht="31.5" customHeight="1" x14ac:dyDescent="0.25">
      <c r="A813" s="435"/>
      <c r="B813" s="455">
        <v>71920000</v>
      </c>
      <c r="C813" s="3" t="s">
        <v>16</v>
      </c>
      <c r="D813" s="87"/>
      <c r="E813" s="87"/>
      <c r="F813" s="179"/>
      <c r="G813" s="87"/>
      <c r="H813" s="146"/>
      <c r="I813" s="179"/>
      <c r="J813" s="42" t="s">
        <v>198</v>
      </c>
      <c r="K813" s="90" t="s">
        <v>8</v>
      </c>
      <c r="L813" s="166">
        <v>1186228</v>
      </c>
      <c r="M813" s="189">
        <f t="shared" ref="M813:M815" si="116">L813</f>
        <v>1186228</v>
      </c>
      <c r="N813" s="188"/>
      <c r="O813" s="188"/>
      <c r="P813" s="188"/>
      <c r="Q813" s="186">
        <f t="shared" si="113"/>
        <v>1186228</v>
      </c>
      <c r="R813" s="263"/>
      <c r="S813" s="263"/>
      <c r="T813" s="263"/>
      <c r="U813" s="263"/>
      <c r="V813" s="263"/>
      <c r="W813" s="263"/>
      <c r="X813" s="263"/>
      <c r="Y813" s="263"/>
      <c r="Z813" s="263"/>
      <c r="AA813" s="263"/>
      <c r="AB813" s="263"/>
      <c r="AC813" s="263"/>
      <c r="AD813" s="263"/>
      <c r="AE813" s="263"/>
      <c r="AF813" s="263"/>
      <c r="AG813" s="263"/>
      <c r="AH813" s="263"/>
      <c r="AI813" s="263"/>
      <c r="AJ813" s="263"/>
      <c r="AK813" s="263"/>
      <c r="AL813" s="263"/>
      <c r="AM813" s="263"/>
      <c r="AN813" s="263"/>
      <c r="AO813" s="263"/>
      <c r="AP813" s="264"/>
    </row>
    <row r="814" spans="1:42" s="268" customFormat="1" ht="18" customHeight="1" x14ac:dyDescent="0.25">
      <c r="A814" s="435"/>
      <c r="B814" s="455">
        <v>71920000</v>
      </c>
      <c r="C814" s="3" t="s">
        <v>16</v>
      </c>
      <c r="D814" s="87"/>
      <c r="E814" s="87"/>
      <c r="F814" s="179"/>
      <c r="G814" s="87"/>
      <c r="H814" s="146"/>
      <c r="I814" s="179"/>
      <c r="J814" s="448" t="s">
        <v>231</v>
      </c>
      <c r="K814" s="90" t="s">
        <v>6</v>
      </c>
      <c r="L814" s="166">
        <v>362720</v>
      </c>
      <c r="M814" s="189">
        <f t="shared" si="116"/>
        <v>362720</v>
      </c>
      <c r="N814" s="188"/>
      <c r="O814" s="188"/>
      <c r="P814" s="188"/>
      <c r="Q814" s="186">
        <f t="shared" si="113"/>
        <v>362720</v>
      </c>
      <c r="R814" s="266"/>
      <c r="S814" s="266"/>
      <c r="T814" s="266"/>
      <c r="U814" s="267"/>
      <c r="V814" s="266"/>
      <c r="W814" s="266"/>
      <c r="X814" s="266"/>
      <c r="Y814" s="266"/>
      <c r="Z814" s="266"/>
      <c r="AA814" s="266"/>
      <c r="AB814" s="266"/>
      <c r="AC814" s="266"/>
      <c r="AD814" s="266"/>
      <c r="AE814" s="266"/>
      <c r="AF814" s="266"/>
      <c r="AG814" s="266"/>
      <c r="AH814" s="266"/>
      <c r="AI814" s="266"/>
      <c r="AJ814" s="266"/>
      <c r="AK814" s="266"/>
      <c r="AL814" s="266"/>
      <c r="AM814" s="266"/>
      <c r="AN814" s="266"/>
      <c r="AO814" s="266"/>
    </row>
    <row r="815" spans="1:42" s="250" customFormat="1" ht="18" customHeight="1" x14ac:dyDescent="0.3">
      <c r="A815" s="436"/>
      <c r="B815" s="455">
        <v>71920000</v>
      </c>
      <c r="C815" s="3" t="s">
        <v>16</v>
      </c>
      <c r="D815" s="87"/>
      <c r="E815" s="87"/>
      <c r="F815" s="179"/>
      <c r="G815" s="87"/>
      <c r="H815" s="146"/>
      <c r="I815" s="179"/>
      <c r="J815" s="448" t="s">
        <v>189</v>
      </c>
      <c r="K815" s="90" t="s">
        <v>0</v>
      </c>
      <c r="L815" s="166">
        <v>0</v>
      </c>
      <c r="M815" s="189">
        <f t="shared" si="116"/>
        <v>0</v>
      </c>
      <c r="N815" s="188"/>
      <c r="O815" s="188"/>
      <c r="P815" s="188"/>
      <c r="Q815" s="186">
        <f t="shared" si="113"/>
        <v>0</v>
      </c>
      <c r="R815" s="248"/>
      <c r="S815" s="248"/>
      <c r="T815" s="248"/>
      <c r="U815" s="251"/>
      <c r="V815" s="248"/>
      <c r="W815" s="248"/>
      <c r="X815" s="248"/>
      <c r="Y815" s="248"/>
      <c r="Z815" s="248"/>
      <c r="AA815" s="248"/>
      <c r="AB815" s="248"/>
      <c r="AC815" s="248"/>
      <c r="AD815" s="248"/>
      <c r="AE815" s="248"/>
      <c r="AF815" s="248"/>
      <c r="AG815" s="248"/>
      <c r="AH815" s="248"/>
      <c r="AI815" s="248"/>
      <c r="AJ815" s="248"/>
      <c r="AK815" s="248"/>
      <c r="AL815" s="249"/>
      <c r="AM815" s="248"/>
      <c r="AN815" s="248"/>
      <c r="AO815" s="248"/>
    </row>
    <row r="816" spans="1:42" s="17" customFormat="1" ht="18" customHeight="1" x14ac:dyDescent="0.3">
      <c r="A816" s="91">
        <v>12</v>
      </c>
      <c r="B816" s="455">
        <v>71920000</v>
      </c>
      <c r="C816" s="3" t="s">
        <v>16</v>
      </c>
      <c r="D816" s="3" t="s">
        <v>333</v>
      </c>
      <c r="E816" s="3" t="s">
        <v>93</v>
      </c>
      <c r="F816" s="179">
        <v>7</v>
      </c>
      <c r="G816" s="6" t="s">
        <v>68</v>
      </c>
      <c r="H816" s="146">
        <v>1397.8</v>
      </c>
      <c r="I816" s="179">
        <v>27</v>
      </c>
      <c r="J816" s="448" t="s">
        <v>184</v>
      </c>
      <c r="K816" s="7" t="s">
        <v>5</v>
      </c>
      <c r="L816" s="166">
        <f>L817</f>
        <v>150154</v>
      </c>
      <c r="M816" s="166">
        <f>M817</f>
        <v>0</v>
      </c>
      <c r="N816" s="166">
        <f>N817</f>
        <v>0</v>
      </c>
      <c r="O816" s="166">
        <v>143003</v>
      </c>
      <c r="P816" s="166">
        <v>7151</v>
      </c>
      <c r="Q816" s="186">
        <f t="shared" si="113"/>
        <v>150154</v>
      </c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26"/>
      <c r="AM816" s="30"/>
      <c r="AN816" s="30"/>
      <c r="AO816" s="30"/>
    </row>
    <row r="817" spans="1:41" s="17" customFormat="1" ht="48" customHeight="1" x14ac:dyDescent="0.3">
      <c r="A817" s="436"/>
      <c r="B817" s="455">
        <v>71920000</v>
      </c>
      <c r="C817" s="3" t="s">
        <v>16</v>
      </c>
      <c r="D817" s="87"/>
      <c r="E817" s="87"/>
      <c r="F817" s="179"/>
      <c r="G817" s="94"/>
      <c r="H817" s="152"/>
      <c r="I817" s="179"/>
      <c r="J817" s="5" t="s">
        <v>185</v>
      </c>
      <c r="K817" s="90" t="s">
        <v>25</v>
      </c>
      <c r="L817" s="166">
        <v>150154</v>
      </c>
      <c r="M817" s="188"/>
      <c r="N817" s="188"/>
      <c r="O817" s="166">
        <v>143003</v>
      </c>
      <c r="P817" s="166">
        <v>7151</v>
      </c>
      <c r="Q817" s="186">
        <f t="shared" si="113"/>
        <v>150154</v>
      </c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26"/>
      <c r="AM817" s="30"/>
      <c r="AN817" s="30"/>
      <c r="AO817" s="30"/>
    </row>
    <row r="818" spans="1:41" s="41" customFormat="1" ht="18" customHeight="1" x14ac:dyDescent="0.25">
      <c r="A818" s="434">
        <v>13</v>
      </c>
      <c r="B818" s="455">
        <v>71920000</v>
      </c>
      <c r="C818" s="3" t="s">
        <v>16</v>
      </c>
      <c r="D818" s="3" t="s">
        <v>333</v>
      </c>
      <c r="E818" s="3" t="s">
        <v>93</v>
      </c>
      <c r="F818" s="179" t="s">
        <v>167</v>
      </c>
      <c r="G818" s="6" t="s">
        <v>68</v>
      </c>
      <c r="H818" s="146">
        <v>1873.9</v>
      </c>
      <c r="I818" s="179">
        <v>76</v>
      </c>
      <c r="J818" s="448" t="s">
        <v>184</v>
      </c>
      <c r="K818" s="7" t="s">
        <v>5</v>
      </c>
      <c r="L818" s="166">
        <f>L819+L820</f>
        <v>3600857</v>
      </c>
      <c r="M818" s="188">
        <f>L818</f>
        <v>3600857</v>
      </c>
      <c r="N818" s="188">
        <v>0</v>
      </c>
      <c r="O818" s="188">
        <v>0</v>
      </c>
      <c r="P818" s="188">
        <v>0</v>
      </c>
      <c r="Q818" s="186">
        <f t="shared" si="113"/>
        <v>3600857</v>
      </c>
    </row>
    <row r="819" spans="1:41" s="41" customFormat="1" ht="31.5" customHeight="1" x14ac:dyDescent="0.25">
      <c r="A819" s="435"/>
      <c r="B819" s="455">
        <v>71920000</v>
      </c>
      <c r="C819" s="3" t="s">
        <v>16</v>
      </c>
      <c r="D819" s="87"/>
      <c r="E819" s="87"/>
      <c r="F819" s="179"/>
      <c r="G819" s="93"/>
      <c r="H819" s="152"/>
      <c r="I819" s="179"/>
      <c r="J819" s="42" t="s">
        <v>198</v>
      </c>
      <c r="K819" s="90" t="s">
        <v>8</v>
      </c>
      <c r="L819" s="166">
        <v>3600857</v>
      </c>
      <c r="M819" s="189">
        <f t="shared" ref="M819:M820" si="117">L819</f>
        <v>3600857</v>
      </c>
      <c r="N819" s="188"/>
      <c r="O819" s="188"/>
      <c r="P819" s="188"/>
      <c r="Q819" s="186">
        <f t="shared" si="113"/>
        <v>3600857</v>
      </c>
    </row>
    <row r="820" spans="1:41" s="41" customFormat="1" ht="18" customHeight="1" x14ac:dyDescent="0.25">
      <c r="A820" s="436"/>
      <c r="B820" s="455">
        <v>71920000</v>
      </c>
      <c r="C820" s="3" t="s">
        <v>16</v>
      </c>
      <c r="D820" s="87"/>
      <c r="E820" s="87"/>
      <c r="F820" s="179"/>
      <c r="G820" s="93"/>
      <c r="H820" s="152"/>
      <c r="I820" s="179"/>
      <c r="J820" s="448" t="s">
        <v>189</v>
      </c>
      <c r="K820" s="90" t="s">
        <v>0</v>
      </c>
      <c r="L820" s="166">
        <v>0</v>
      </c>
      <c r="M820" s="189">
        <f t="shared" si="117"/>
        <v>0</v>
      </c>
      <c r="N820" s="188"/>
      <c r="O820" s="188"/>
      <c r="P820" s="188"/>
      <c r="Q820" s="186">
        <f t="shared" si="113"/>
        <v>0</v>
      </c>
    </row>
    <row r="821" spans="1:41" s="41" customFormat="1" ht="18" customHeight="1" x14ac:dyDescent="0.25">
      <c r="A821" s="434">
        <v>14</v>
      </c>
      <c r="B821" s="455">
        <v>71920000</v>
      </c>
      <c r="C821" s="3" t="s">
        <v>16</v>
      </c>
      <c r="D821" s="3" t="s">
        <v>15</v>
      </c>
      <c r="E821" s="3" t="s">
        <v>95</v>
      </c>
      <c r="F821" s="179">
        <v>8</v>
      </c>
      <c r="G821" s="6" t="s">
        <v>68</v>
      </c>
      <c r="H821" s="146">
        <v>571.9</v>
      </c>
      <c r="I821" s="179">
        <v>15</v>
      </c>
      <c r="J821" s="448" t="s">
        <v>184</v>
      </c>
      <c r="K821" s="7" t="s">
        <v>5</v>
      </c>
      <c r="L821" s="166">
        <f>L822+L823</f>
        <v>991743</v>
      </c>
      <c r="M821" s="188">
        <f>L821</f>
        <v>991743</v>
      </c>
      <c r="N821" s="188">
        <v>0</v>
      </c>
      <c r="O821" s="188">
        <v>0</v>
      </c>
      <c r="P821" s="188">
        <v>0</v>
      </c>
      <c r="Q821" s="186">
        <f t="shared" si="113"/>
        <v>991743</v>
      </c>
    </row>
    <row r="822" spans="1:41" s="41" customFormat="1" ht="33.75" customHeight="1" x14ac:dyDescent="0.25">
      <c r="A822" s="435"/>
      <c r="B822" s="455">
        <v>71920000</v>
      </c>
      <c r="C822" s="3" t="s">
        <v>16</v>
      </c>
      <c r="D822" s="87"/>
      <c r="E822" s="87"/>
      <c r="F822" s="179"/>
      <c r="G822" s="87"/>
      <c r="H822" s="146"/>
      <c r="I822" s="179"/>
      <c r="J822" s="448" t="s">
        <v>188</v>
      </c>
      <c r="K822" s="90" t="s">
        <v>12</v>
      </c>
      <c r="L822" s="166">
        <v>991743</v>
      </c>
      <c r="M822" s="189">
        <f t="shared" ref="M822:M823" si="118">L822</f>
        <v>991743</v>
      </c>
      <c r="N822" s="188"/>
      <c r="O822" s="188"/>
      <c r="P822" s="188"/>
      <c r="Q822" s="186">
        <f t="shared" si="113"/>
        <v>991743</v>
      </c>
    </row>
    <row r="823" spans="1:41" s="41" customFormat="1" ht="18" customHeight="1" x14ac:dyDescent="0.25">
      <c r="A823" s="436"/>
      <c r="B823" s="455">
        <v>71920000</v>
      </c>
      <c r="C823" s="3" t="s">
        <v>16</v>
      </c>
      <c r="D823" s="87"/>
      <c r="E823" s="87"/>
      <c r="F823" s="179"/>
      <c r="G823" s="94"/>
      <c r="H823" s="152"/>
      <c r="I823" s="179"/>
      <c r="J823" s="448" t="s">
        <v>189</v>
      </c>
      <c r="K823" s="90" t="s">
        <v>0</v>
      </c>
      <c r="L823" s="166">
        <v>0</v>
      </c>
      <c r="M823" s="189">
        <f t="shared" si="118"/>
        <v>0</v>
      </c>
      <c r="N823" s="188"/>
      <c r="O823" s="188"/>
      <c r="P823" s="188"/>
      <c r="Q823" s="186">
        <f t="shared" si="113"/>
        <v>0</v>
      </c>
    </row>
    <row r="824" spans="1:41" s="40" customFormat="1" ht="18" customHeight="1" x14ac:dyDescent="0.25">
      <c r="A824" s="92">
        <v>15</v>
      </c>
      <c r="B824" s="455">
        <v>71920000</v>
      </c>
      <c r="C824" s="3" t="s">
        <v>16</v>
      </c>
      <c r="D824" s="3" t="s">
        <v>15</v>
      </c>
      <c r="E824" s="3" t="s">
        <v>95</v>
      </c>
      <c r="F824" s="179">
        <v>10</v>
      </c>
      <c r="G824" s="6" t="s">
        <v>68</v>
      </c>
      <c r="H824" s="146">
        <v>633.20000000000005</v>
      </c>
      <c r="I824" s="179">
        <v>24</v>
      </c>
      <c r="J824" s="448" t="s">
        <v>184</v>
      </c>
      <c r="K824" s="7" t="s">
        <v>5</v>
      </c>
      <c r="L824" s="166">
        <f>L825+L826</f>
        <v>623291</v>
      </c>
      <c r="M824" s="188">
        <f>L824</f>
        <v>623291</v>
      </c>
      <c r="N824" s="188">
        <v>0</v>
      </c>
      <c r="O824" s="188">
        <v>0</v>
      </c>
      <c r="P824" s="188">
        <v>0</v>
      </c>
      <c r="Q824" s="186">
        <f t="shared" si="113"/>
        <v>623291</v>
      </c>
    </row>
    <row r="825" spans="1:41" s="41" customFormat="1" ht="33.75" customHeight="1" x14ac:dyDescent="0.25">
      <c r="A825" s="92"/>
      <c r="B825" s="455">
        <v>71920000</v>
      </c>
      <c r="C825" s="3" t="s">
        <v>16</v>
      </c>
      <c r="D825" s="87"/>
      <c r="E825" s="87"/>
      <c r="F825" s="179"/>
      <c r="G825" s="87"/>
      <c r="H825" s="146"/>
      <c r="I825" s="179"/>
      <c r="J825" s="448" t="s">
        <v>188</v>
      </c>
      <c r="K825" s="90" t="s">
        <v>12</v>
      </c>
      <c r="L825" s="166">
        <v>623291</v>
      </c>
      <c r="M825" s="189">
        <f t="shared" ref="M825:M826" si="119">L825</f>
        <v>623291</v>
      </c>
      <c r="N825" s="188"/>
      <c r="O825" s="188"/>
      <c r="P825" s="188"/>
      <c r="Q825" s="186">
        <f t="shared" si="113"/>
        <v>623291</v>
      </c>
    </row>
    <row r="826" spans="1:41" s="41" customFormat="1" ht="18" customHeight="1" x14ac:dyDescent="0.25">
      <c r="A826" s="92"/>
      <c r="B826" s="455">
        <v>71920000</v>
      </c>
      <c r="C826" s="3" t="s">
        <v>16</v>
      </c>
      <c r="D826" s="87"/>
      <c r="E826" s="87"/>
      <c r="F826" s="179"/>
      <c r="G826" s="93"/>
      <c r="H826" s="152"/>
      <c r="I826" s="179"/>
      <c r="J826" s="448" t="s">
        <v>189</v>
      </c>
      <c r="K826" s="90" t="s">
        <v>0</v>
      </c>
      <c r="L826" s="166">
        <v>0</v>
      </c>
      <c r="M826" s="189">
        <f t="shared" si="119"/>
        <v>0</v>
      </c>
      <c r="N826" s="188"/>
      <c r="O826" s="188"/>
      <c r="P826" s="188"/>
      <c r="Q826" s="186">
        <f t="shared" si="113"/>
        <v>0</v>
      </c>
    </row>
    <row r="827" spans="1:41" s="41" customFormat="1" ht="18" customHeight="1" x14ac:dyDescent="0.25">
      <c r="A827" s="434">
        <v>16</v>
      </c>
      <c r="B827" s="455">
        <v>71920000</v>
      </c>
      <c r="C827" s="3" t="s">
        <v>16</v>
      </c>
      <c r="D827" s="3" t="s">
        <v>15</v>
      </c>
      <c r="E827" s="3" t="s">
        <v>165</v>
      </c>
      <c r="F827" s="179">
        <v>2</v>
      </c>
      <c r="G827" s="6" t="s">
        <v>68</v>
      </c>
      <c r="H827" s="146">
        <v>1014.8</v>
      </c>
      <c r="I827" s="179">
        <v>51</v>
      </c>
      <c r="J827" s="448" t="s">
        <v>184</v>
      </c>
      <c r="K827" s="7" t="s">
        <v>5</v>
      </c>
      <c r="L827" s="166">
        <f>L828+L829</f>
        <v>627519</v>
      </c>
      <c r="M827" s="188">
        <f>L827</f>
        <v>627519</v>
      </c>
      <c r="N827" s="188">
        <v>0</v>
      </c>
      <c r="O827" s="188">
        <v>0</v>
      </c>
      <c r="P827" s="188">
        <v>0</v>
      </c>
      <c r="Q827" s="186">
        <f t="shared" si="113"/>
        <v>627519</v>
      </c>
    </row>
    <row r="828" spans="1:41" s="41" customFormat="1" ht="33.75" customHeight="1" x14ac:dyDescent="0.25">
      <c r="A828" s="435"/>
      <c r="B828" s="455">
        <v>71920000</v>
      </c>
      <c r="C828" s="3" t="s">
        <v>16</v>
      </c>
      <c r="D828" s="3"/>
      <c r="E828" s="3"/>
      <c r="F828" s="179"/>
      <c r="G828" s="3"/>
      <c r="H828" s="146"/>
      <c r="I828" s="179"/>
      <c r="J828" s="448" t="s">
        <v>188</v>
      </c>
      <c r="K828" s="90" t="s">
        <v>12</v>
      </c>
      <c r="L828" s="166">
        <v>627519</v>
      </c>
      <c r="M828" s="189">
        <f t="shared" ref="M828:M829" si="120">L828</f>
        <v>627519</v>
      </c>
      <c r="N828" s="188"/>
      <c r="O828" s="188"/>
      <c r="P828" s="188"/>
      <c r="Q828" s="186">
        <f t="shared" si="113"/>
        <v>627519</v>
      </c>
    </row>
    <row r="829" spans="1:41" s="41" customFormat="1" ht="18" customHeight="1" x14ac:dyDescent="0.25">
      <c r="A829" s="436"/>
      <c r="B829" s="455">
        <v>71920000</v>
      </c>
      <c r="C829" s="3" t="s">
        <v>16</v>
      </c>
      <c r="D829" s="3"/>
      <c r="E829" s="3"/>
      <c r="F829" s="179"/>
      <c r="G829" s="3"/>
      <c r="H829" s="146"/>
      <c r="I829" s="179"/>
      <c r="J829" s="448" t="s">
        <v>189</v>
      </c>
      <c r="K829" s="90" t="s">
        <v>0</v>
      </c>
      <c r="L829" s="166">
        <v>0</v>
      </c>
      <c r="M829" s="189">
        <f t="shared" si="120"/>
        <v>0</v>
      </c>
      <c r="N829" s="188"/>
      <c r="O829" s="188"/>
      <c r="P829" s="188"/>
      <c r="Q829" s="186">
        <f t="shared" si="113"/>
        <v>0</v>
      </c>
    </row>
    <row r="830" spans="1:41" s="40" customFormat="1" ht="18" customHeight="1" x14ac:dyDescent="0.25">
      <c r="A830" s="92">
        <v>17</v>
      </c>
      <c r="B830" s="455">
        <v>71920000</v>
      </c>
      <c r="C830" s="3" t="s">
        <v>16</v>
      </c>
      <c r="D830" s="3" t="s">
        <v>15</v>
      </c>
      <c r="E830" s="3" t="s">
        <v>165</v>
      </c>
      <c r="F830" s="179">
        <v>8</v>
      </c>
      <c r="G830" s="6" t="s">
        <v>68</v>
      </c>
      <c r="H830" s="146">
        <v>1021.4</v>
      </c>
      <c r="I830" s="179">
        <v>45</v>
      </c>
      <c r="J830" s="448" t="s">
        <v>184</v>
      </c>
      <c r="K830" s="7" t="s">
        <v>5</v>
      </c>
      <c r="L830" s="166">
        <f>L831+L832</f>
        <v>661214</v>
      </c>
      <c r="M830" s="188">
        <f>L830</f>
        <v>661214</v>
      </c>
      <c r="N830" s="188">
        <v>0</v>
      </c>
      <c r="O830" s="188">
        <v>0</v>
      </c>
      <c r="P830" s="188">
        <v>0</v>
      </c>
      <c r="Q830" s="186">
        <f t="shared" si="113"/>
        <v>661214</v>
      </c>
    </row>
    <row r="831" spans="1:41" s="41" customFormat="1" ht="33.75" customHeight="1" x14ac:dyDescent="0.25">
      <c r="A831" s="92"/>
      <c r="B831" s="455">
        <v>71920000</v>
      </c>
      <c r="C831" s="3" t="s">
        <v>16</v>
      </c>
      <c r="D831" s="3"/>
      <c r="E831" s="3"/>
      <c r="F831" s="179"/>
      <c r="G831" s="3"/>
      <c r="H831" s="146"/>
      <c r="I831" s="179"/>
      <c r="J831" s="448" t="s">
        <v>188</v>
      </c>
      <c r="K831" s="90" t="s">
        <v>12</v>
      </c>
      <c r="L831" s="166">
        <v>661214</v>
      </c>
      <c r="M831" s="189">
        <f t="shared" ref="M831:M832" si="121">L831</f>
        <v>661214</v>
      </c>
      <c r="N831" s="188"/>
      <c r="O831" s="188"/>
      <c r="P831" s="188"/>
      <c r="Q831" s="186">
        <f t="shared" si="113"/>
        <v>661214</v>
      </c>
    </row>
    <row r="832" spans="1:41" s="17" customFormat="1" ht="18" customHeight="1" x14ac:dyDescent="0.3">
      <c r="A832" s="119"/>
      <c r="B832" s="455">
        <v>71920000</v>
      </c>
      <c r="C832" s="3" t="s">
        <v>16</v>
      </c>
      <c r="D832" s="3"/>
      <c r="E832" s="3"/>
      <c r="F832" s="179"/>
      <c r="G832" s="3"/>
      <c r="H832" s="146"/>
      <c r="I832" s="179"/>
      <c r="J832" s="448" t="s">
        <v>189</v>
      </c>
      <c r="K832" s="90" t="s">
        <v>0</v>
      </c>
      <c r="L832" s="166">
        <v>0</v>
      </c>
      <c r="M832" s="189">
        <f t="shared" si="121"/>
        <v>0</v>
      </c>
      <c r="N832" s="188"/>
      <c r="O832" s="188"/>
      <c r="P832" s="188"/>
      <c r="Q832" s="186">
        <f t="shared" si="113"/>
        <v>0</v>
      </c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26"/>
      <c r="AM832" s="30"/>
      <c r="AN832" s="30"/>
      <c r="AO832" s="30"/>
    </row>
    <row r="833" spans="1:41" s="17" customFormat="1" ht="18" customHeight="1" x14ac:dyDescent="0.3">
      <c r="A833" s="91">
        <v>18</v>
      </c>
      <c r="B833" s="455">
        <v>71920000</v>
      </c>
      <c r="C833" s="3" t="s">
        <v>16</v>
      </c>
      <c r="D833" s="3" t="s">
        <v>15</v>
      </c>
      <c r="E833" s="3" t="s">
        <v>169</v>
      </c>
      <c r="F833" s="179">
        <v>11</v>
      </c>
      <c r="G833" s="6" t="s">
        <v>68</v>
      </c>
      <c r="H833" s="146">
        <v>2881.9</v>
      </c>
      <c r="I833" s="179">
        <v>97</v>
      </c>
      <c r="J833" s="448" t="s">
        <v>184</v>
      </c>
      <c r="K833" s="7" t="s">
        <v>5</v>
      </c>
      <c r="L833" s="166">
        <f>L834+L835</f>
        <v>1475027</v>
      </c>
      <c r="M833" s="188">
        <f>L833</f>
        <v>1475027</v>
      </c>
      <c r="N833" s="188">
        <v>0</v>
      </c>
      <c r="O833" s="188">
        <v>0</v>
      </c>
      <c r="P833" s="188">
        <v>0</v>
      </c>
      <c r="Q833" s="186">
        <f t="shared" si="113"/>
        <v>1475027</v>
      </c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26"/>
      <c r="AM833" s="30"/>
      <c r="AN833" s="30"/>
      <c r="AO833" s="30"/>
    </row>
    <row r="834" spans="1:41" s="17" customFormat="1" ht="18" customHeight="1" x14ac:dyDescent="0.3">
      <c r="A834" s="92"/>
      <c r="B834" s="455">
        <v>71920000</v>
      </c>
      <c r="C834" s="3" t="s">
        <v>16</v>
      </c>
      <c r="D834" s="3"/>
      <c r="E834" s="96"/>
      <c r="F834" s="200"/>
      <c r="G834" s="3"/>
      <c r="H834" s="146"/>
      <c r="I834" s="179"/>
      <c r="J834" s="448" t="s">
        <v>189</v>
      </c>
      <c r="K834" s="90" t="s">
        <v>0</v>
      </c>
      <c r="L834" s="166">
        <v>0</v>
      </c>
      <c r="M834" s="189">
        <f t="shared" ref="M834:M835" si="122">L834</f>
        <v>0</v>
      </c>
      <c r="N834" s="188"/>
      <c r="O834" s="188"/>
      <c r="P834" s="188"/>
      <c r="Q834" s="186">
        <f t="shared" si="113"/>
        <v>0</v>
      </c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26"/>
      <c r="AM834" s="30"/>
      <c r="AN834" s="30"/>
      <c r="AO834" s="30"/>
    </row>
    <row r="835" spans="1:41" s="17" customFormat="1" ht="33.75" customHeight="1" x14ac:dyDescent="0.3">
      <c r="A835" s="436"/>
      <c r="B835" s="455">
        <v>71920000</v>
      </c>
      <c r="C835" s="3" t="s">
        <v>16</v>
      </c>
      <c r="D835" s="3"/>
      <c r="E835" s="3"/>
      <c r="F835" s="179"/>
      <c r="G835" s="94"/>
      <c r="H835" s="146"/>
      <c r="I835" s="179"/>
      <c r="J835" s="448" t="s">
        <v>188</v>
      </c>
      <c r="K835" s="90" t="s">
        <v>12</v>
      </c>
      <c r="L835" s="166">
        <v>1475027</v>
      </c>
      <c r="M835" s="189">
        <f t="shared" si="122"/>
        <v>1475027</v>
      </c>
      <c r="N835" s="188"/>
      <c r="O835" s="188"/>
      <c r="P835" s="188"/>
      <c r="Q835" s="186">
        <f t="shared" si="113"/>
        <v>1475027</v>
      </c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26"/>
      <c r="AM835" s="30"/>
      <c r="AN835" s="30"/>
      <c r="AO835" s="30"/>
    </row>
    <row r="836" spans="1:41" s="17" customFormat="1" ht="18" customHeight="1" x14ac:dyDescent="0.3">
      <c r="A836" s="434">
        <v>19</v>
      </c>
      <c r="B836" s="110">
        <v>71920000</v>
      </c>
      <c r="C836" s="111" t="s">
        <v>16</v>
      </c>
      <c r="D836" s="3" t="s">
        <v>19</v>
      </c>
      <c r="E836" s="3" t="s">
        <v>351</v>
      </c>
      <c r="F836" s="179">
        <v>6</v>
      </c>
      <c r="G836" s="4" t="s">
        <v>68</v>
      </c>
      <c r="H836" s="146">
        <v>3260.7</v>
      </c>
      <c r="I836" s="179">
        <v>92</v>
      </c>
      <c r="J836" s="448" t="s">
        <v>184</v>
      </c>
      <c r="K836" s="7" t="s">
        <v>5</v>
      </c>
      <c r="L836" s="166">
        <f>L837+L838</f>
        <v>114857</v>
      </c>
      <c r="M836" s="166">
        <f>M837+M838</f>
        <v>9772</v>
      </c>
      <c r="N836" s="166">
        <f>N837+N838</f>
        <v>0</v>
      </c>
      <c r="O836" s="166">
        <f>O837+O838</f>
        <v>100080</v>
      </c>
      <c r="P836" s="166">
        <f>P837+P838</f>
        <v>5005</v>
      </c>
      <c r="Q836" s="186">
        <f t="shared" si="113"/>
        <v>114857</v>
      </c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26"/>
      <c r="AM836" s="30"/>
      <c r="AN836" s="30"/>
      <c r="AO836" s="30"/>
    </row>
    <row r="837" spans="1:41" s="17" customFormat="1" ht="48" customHeight="1" x14ac:dyDescent="0.3">
      <c r="A837" s="435"/>
      <c r="B837" s="110">
        <v>71920000</v>
      </c>
      <c r="C837" s="111" t="s">
        <v>16</v>
      </c>
      <c r="D837" s="87"/>
      <c r="E837" s="87"/>
      <c r="F837" s="179"/>
      <c r="G837" s="94"/>
      <c r="H837" s="146"/>
      <c r="I837" s="179"/>
      <c r="J837" s="5" t="s">
        <v>185</v>
      </c>
      <c r="K837" s="95" t="s">
        <v>25</v>
      </c>
      <c r="L837" s="166">
        <v>105085</v>
      </c>
      <c r="M837" s="196"/>
      <c r="N837" s="196"/>
      <c r="O837" s="189">
        <v>100080</v>
      </c>
      <c r="P837" s="189">
        <v>5005</v>
      </c>
      <c r="Q837" s="186">
        <f t="shared" si="113"/>
        <v>105085</v>
      </c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26"/>
      <c r="AM837" s="30"/>
      <c r="AN837" s="30"/>
      <c r="AO837" s="30"/>
    </row>
    <row r="838" spans="1:41" s="17" customFormat="1" ht="19.5" customHeight="1" x14ac:dyDescent="0.3">
      <c r="A838" s="436"/>
      <c r="B838" s="123">
        <v>71920000</v>
      </c>
      <c r="C838" s="3" t="s">
        <v>16</v>
      </c>
      <c r="D838" s="5"/>
      <c r="E838" s="5"/>
      <c r="F838" s="176"/>
      <c r="G838" s="81"/>
      <c r="H838" s="145"/>
      <c r="I838" s="101"/>
      <c r="J838" s="5" t="s">
        <v>303</v>
      </c>
      <c r="K838" s="20" t="s">
        <v>298</v>
      </c>
      <c r="L838" s="164">
        <v>9772</v>
      </c>
      <c r="M838" s="186">
        <f>L838</f>
        <v>9772</v>
      </c>
      <c r="N838" s="186"/>
      <c r="O838" s="186"/>
      <c r="P838" s="186"/>
      <c r="Q838" s="186">
        <f t="shared" si="113"/>
        <v>9772</v>
      </c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26"/>
      <c r="AM838" s="30"/>
      <c r="AN838" s="30"/>
      <c r="AO838" s="30"/>
    </row>
    <row r="839" spans="1:41" s="41" customFormat="1" ht="18" customHeight="1" x14ac:dyDescent="0.25">
      <c r="A839" s="434">
        <v>20</v>
      </c>
      <c r="B839" s="110">
        <v>71920000</v>
      </c>
      <c r="C839" s="111" t="s">
        <v>16</v>
      </c>
      <c r="D839" s="3" t="s">
        <v>19</v>
      </c>
      <c r="E839" s="3" t="s">
        <v>229</v>
      </c>
      <c r="F839" s="179">
        <v>3</v>
      </c>
      <c r="G839" s="4" t="s">
        <v>68</v>
      </c>
      <c r="H839" s="146">
        <v>1403.72</v>
      </c>
      <c r="I839" s="179">
        <v>12</v>
      </c>
      <c r="J839" s="448" t="s">
        <v>184</v>
      </c>
      <c r="K839" s="7" t="s">
        <v>5</v>
      </c>
      <c r="L839" s="166">
        <f>L840+L841</f>
        <v>122010</v>
      </c>
      <c r="M839" s="166">
        <f>M840+M841</f>
        <v>8970</v>
      </c>
      <c r="N839" s="166">
        <f>N840+N841</f>
        <v>0</v>
      </c>
      <c r="O839" s="166">
        <f>O840+O841</f>
        <v>107657</v>
      </c>
      <c r="P839" s="166">
        <f>P840+P841</f>
        <v>5383</v>
      </c>
      <c r="Q839" s="186">
        <f t="shared" si="113"/>
        <v>122010</v>
      </c>
    </row>
    <row r="840" spans="1:41" s="41" customFormat="1" ht="48" customHeight="1" x14ac:dyDescent="0.25">
      <c r="A840" s="435"/>
      <c r="B840" s="110">
        <v>71920000</v>
      </c>
      <c r="C840" s="111" t="s">
        <v>16</v>
      </c>
      <c r="D840" s="87"/>
      <c r="E840" s="87"/>
      <c r="F840" s="179"/>
      <c r="G840" s="94"/>
      <c r="H840" s="146"/>
      <c r="I840" s="179"/>
      <c r="J840" s="5" t="s">
        <v>185</v>
      </c>
      <c r="K840" s="95" t="s">
        <v>25</v>
      </c>
      <c r="L840" s="166">
        <v>113040</v>
      </c>
      <c r="M840" s="196"/>
      <c r="N840" s="196"/>
      <c r="O840" s="189">
        <v>107657</v>
      </c>
      <c r="P840" s="189">
        <v>5383</v>
      </c>
      <c r="Q840" s="186">
        <f t="shared" si="113"/>
        <v>113040</v>
      </c>
    </row>
    <row r="841" spans="1:41" s="41" customFormat="1" ht="19.5" customHeight="1" x14ac:dyDescent="0.25">
      <c r="A841" s="436"/>
      <c r="B841" s="123">
        <v>71920000</v>
      </c>
      <c r="C841" s="3" t="s">
        <v>16</v>
      </c>
      <c r="D841" s="5"/>
      <c r="E841" s="5"/>
      <c r="F841" s="176"/>
      <c r="G841" s="81"/>
      <c r="H841" s="145"/>
      <c r="I841" s="101"/>
      <c r="J841" s="5" t="s">
        <v>303</v>
      </c>
      <c r="K841" s="20" t="s">
        <v>298</v>
      </c>
      <c r="L841" s="164">
        <v>8970</v>
      </c>
      <c r="M841" s="186">
        <f>L841</f>
        <v>8970</v>
      </c>
      <c r="N841" s="186"/>
      <c r="O841" s="186"/>
      <c r="P841" s="186"/>
      <c r="Q841" s="186">
        <f t="shared" si="113"/>
        <v>8970</v>
      </c>
    </row>
    <row r="842" spans="1:41" s="41" customFormat="1" ht="18" customHeight="1" x14ac:dyDescent="0.25">
      <c r="A842" s="434">
        <v>21</v>
      </c>
      <c r="B842" s="110">
        <v>71920000</v>
      </c>
      <c r="C842" s="111" t="s">
        <v>16</v>
      </c>
      <c r="D842" s="3" t="s">
        <v>19</v>
      </c>
      <c r="E842" s="3" t="s">
        <v>215</v>
      </c>
      <c r="F842" s="179">
        <v>11</v>
      </c>
      <c r="G842" s="4" t="s">
        <v>68</v>
      </c>
      <c r="H842" s="146">
        <v>1773.5</v>
      </c>
      <c r="I842" s="179">
        <v>61</v>
      </c>
      <c r="J842" s="448" t="s">
        <v>184</v>
      </c>
      <c r="K842" s="7" t="s">
        <v>5</v>
      </c>
      <c r="L842" s="166">
        <f>L843+L844</f>
        <v>84094</v>
      </c>
      <c r="M842" s="166">
        <f>M843+M844</f>
        <v>8010</v>
      </c>
      <c r="N842" s="166">
        <f>N843+N844</f>
        <v>0</v>
      </c>
      <c r="O842" s="166">
        <f>O843+O844</f>
        <v>72460</v>
      </c>
      <c r="P842" s="166">
        <f>P843+P844</f>
        <v>3624</v>
      </c>
      <c r="Q842" s="186">
        <f t="shared" si="113"/>
        <v>84094</v>
      </c>
    </row>
    <row r="843" spans="1:41" s="17" customFormat="1" ht="48" customHeight="1" x14ac:dyDescent="0.3">
      <c r="A843" s="435"/>
      <c r="B843" s="110">
        <v>71920000</v>
      </c>
      <c r="C843" s="111" t="s">
        <v>16</v>
      </c>
      <c r="D843" s="87"/>
      <c r="E843" s="87"/>
      <c r="F843" s="179"/>
      <c r="G843" s="94"/>
      <c r="H843" s="146"/>
      <c r="I843" s="179"/>
      <c r="J843" s="5" t="s">
        <v>185</v>
      </c>
      <c r="K843" s="95" t="s">
        <v>25</v>
      </c>
      <c r="L843" s="166">
        <v>76084</v>
      </c>
      <c r="M843" s="196"/>
      <c r="N843" s="196"/>
      <c r="O843" s="189">
        <v>72460</v>
      </c>
      <c r="P843" s="189">
        <v>3624</v>
      </c>
      <c r="Q843" s="186">
        <f t="shared" si="113"/>
        <v>76084</v>
      </c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26"/>
      <c r="AM843" s="30"/>
      <c r="AN843" s="30"/>
      <c r="AO843" s="30"/>
    </row>
    <row r="844" spans="1:41" s="17" customFormat="1" ht="19.5" customHeight="1" x14ac:dyDescent="0.3">
      <c r="A844" s="436"/>
      <c r="B844" s="110">
        <v>71920000</v>
      </c>
      <c r="C844" s="111" t="s">
        <v>16</v>
      </c>
      <c r="D844" s="5"/>
      <c r="E844" s="5"/>
      <c r="F844" s="176"/>
      <c r="G844" s="81"/>
      <c r="H844" s="145"/>
      <c r="I844" s="101"/>
      <c r="J844" s="5" t="s">
        <v>303</v>
      </c>
      <c r="K844" s="20" t="s">
        <v>298</v>
      </c>
      <c r="L844" s="164">
        <v>8010</v>
      </c>
      <c r="M844" s="186">
        <f>L844</f>
        <v>8010</v>
      </c>
      <c r="N844" s="186"/>
      <c r="O844" s="186"/>
      <c r="P844" s="186"/>
      <c r="Q844" s="186">
        <f t="shared" si="113"/>
        <v>8010</v>
      </c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26"/>
      <c r="AM844" s="30"/>
      <c r="AN844" s="30"/>
      <c r="AO844" s="30"/>
    </row>
    <row r="845" spans="1:41" s="40" customFormat="1" ht="18" customHeight="1" x14ac:dyDescent="0.25">
      <c r="A845" s="434">
        <v>22</v>
      </c>
      <c r="B845" s="110">
        <v>71920000</v>
      </c>
      <c r="C845" s="112" t="s">
        <v>16</v>
      </c>
      <c r="D845" s="3" t="s">
        <v>18</v>
      </c>
      <c r="E845" s="3" t="s">
        <v>91</v>
      </c>
      <c r="F845" s="179">
        <v>2</v>
      </c>
      <c r="G845" s="4" t="s">
        <v>68</v>
      </c>
      <c r="H845" s="146">
        <v>973.5</v>
      </c>
      <c r="I845" s="179">
        <v>31</v>
      </c>
      <c r="J845" s="448" t="s">
        <v>184</v>
      </c>
      <c r="K845" s="7" t="s">
        <v>5</v>
      </c>
      <c r="L845" s="166">
        <f>L846+L847</f>
        <v>282422</v>
      </c>
      <c r="M845" s="166">
        <f>M846+M847</f>
        <v>15521</v>
      </c>
      <c r="N845" s="166">
        <f>N846+N847</f>
        <v>0</v>
      </c>
      <c r="O845" s="166">
        <f>O846+O847</f>
        <v>254191</v>
      </c>
      <c r="P845" s="166">
        <f>P846+P847</f>
        <v>12710</v>
      </c>
      <c r="Q845" s="186">
        <f t="shared" si="113"/>
        <v>282422</v>
      </c>
    </row>
    <row r="846" spans="1:41" s="40" customFormat="1" ht="48" customHeight="1" x14ac:dyDescent="0.25">
      <c r="A846" s="435"/>
      <c r="B846" s="110">
        <v>71920000</v>
      </c>
      <c r="C846" s="112" t="s">
        <v>16</v>
      </c>
      <c r="D846" s="87"/>
      <c r="E846" s="87"/>
      <c r="F846" s="179"/>
      <c r="G846" s="94"/>
      <c r="H846" s="146"/>
      <c r="I846" s="179"/>
      <c r="J846" s="5" t="s">
        <v>185</v>
      </c>
      <c r="K846" s="95" t="s">
        <v>25</v>
      </c>
      <c r="L846" s="166">
        <v>266901</v>
      </c>
      <c r="M846" s="196"/>
      <c r="N846" s="196"/>
      <c r="O846" s="189">
        <v>254191</v>
      </c>
      <c r="P846" s="189">
        <v>12710</v>
      </c>
      <c r="Q846" s="186">
        <f t="shared" si="113"/>
        <v>266901</v>
      </c>
    </row>
    <row r="847" spans="1:41" s="252" customFormat="1" ht="19.5" customHeight="1" x14ac:dyDescent="0.25">
      <c r="A847" s="436"/>
      <c r="B847" s="123">
        <v>71920000</v>
      </c>
      <c r="C847" s="3" t="s">
        <v>16</v>
      </c>
      <c r="D847" s="5"/>
      <c r="E847" s="5"/>
      <c r="F847" s="176"/>
      <c r="G847" s="81"/>
      <c r="H847" s="145"/>
      <c r="I847" s="101"/>
      <c r="J847" s="5" t="s">
        <v>303</v>
      </c>
      <c r="K847" s="20" t="s">
        <v>298</v>
      </c>
      <c r="L847" s="164">
        <v>15521</v>
      </c>
      <c r="M847" s="186">
        <f>L847</f>
        <v>15521</v>
      </c>
      <c r="N847" s="186"/>
      <c r="O847" s="186"/>
      <c r="P847" s="186"/>
      <c r="Q847" s="186">
        <f t="shared" si="113"/>
        <v>15521</v>
      </c>
    </row>
    <row r="848" spans="1:41" s="252" customFormat="1" ht="18" customHeight="1" x14ac:dyDescent="0.25">
      <c r="A848" s="434">
        <v>23</v>
      </c>
      <c r="B848" s="110">
        <v>71920000</v>
      </c>
      <c r="C848" s="111" t="s">
        <v>16</v>
      </c>
      <c r="D848" s="3" t="s">
        <v>64</v>
      </c>
      <c r="E848" s="3" t="s">
        <v>92</v>
      </c>
      <c r="F848" s="179">
        <v>2</v>
      </c>
      <c r="G848" s="4" t="s">
        <v>68</v>
      </c>
      <c r="H848" s="146">
        <v>4349.3999999999996</v>
      </c>
      <c r="I848" s="179">
        <v>245</v>
      </c>
      <c r="J848" s="448" t="s">
        <v>184</v>
      </c>
      <c r="K848" s="7" t="s">
        <v>5</v>
      </c>
      <c r="L848" s="166">
        <f>L849+L850</f>
        <v>588048</v>
      </c>
      <c r="M848" s="166">
        <f>M849+M850</f>
        <v>38038</v>
      </c>
      <c r="N848" s="166">
        <f>N849+N850</f>
        <v>0</v>
      </c>
      <c r="O848" s="166">
        <f>O849+O850</f>
        <v>523819</v>
      </c>
      <c r="P848" s="166">
        <f>P849+P850</f>
        <v>26191</v>
      </c>
      <c r="Q848" s="186">
        <f t="shared" si="113"/>
        <v>588048</v>
      </c>
    </row>
    <row r="849" spans="1:41" s="17" customFormat="1" ht="48" customHeight="1" x14ac:dyDescent="0.3">
      <c r="A849" s="435"/>
      <c r="B849" s="123">
        <v>71920000</v>
      </c>
      <c r="C849" s="3" t="s">
        <v>16</v>
      </c>
      <c r="D849" s="87"/>
      <c r="E849" s="87"/>
      <c r="F849" s="179"/>
      <c r="G849" s="94"/>
      <c r="H849" s="146"/>
      <c r="I849" s="179"/>
      <c r="J849" s="5" t="s">
        <v>185</v>
      </c>
      <c r="K849" s="95" t="s">
        <v>25</v>
      </c>
      <c r="L849" s="166">
        <v>550010</v>
      </c>
      <c r="M849" s="196"/>
      <c r="N849" s="196"/>
      <c r="O849" s="189">
        <v>523819</v>
      </c>
      <c r="P849" s="189">
        <v>26191</v>
      </c>
      <c r="Q849" s="186">
        <f t="shared" si="113"/>
        <v>550010</v>
      </c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26"/>
      <c r="AM849" s="30"/>
      <c r="AN849" s="30"/>
      <c r="AO849" s="30"/>
    </row>
    <row r="850" spans="1:41" s="17" customFormat="1" ht="19.5" customHeight="1" x14ac:dyDescent="0.3">
      <c r="A850" s="436"/>
      <c r="B850" s="110">
        <v>71920000</v>
      </c>
      <c r="C850" s="111" t="s">
        <v>16</v>
      </c>
      <c r="D850" s="5"/>
      <c r="E850" s="5"/>
      <c r="F850" s="176"/>
      <c r="G850" s="81"/>
      <c r="H850" s="145"/>
      <c r="I850" s="101"/>
      <c r="J850" s="5" t="s">
        <v>303</v>
      </c>
      <c r="K850" s="20" t="s">
        <v>298</v>
      </c>
      <c r="L850" s="164">
        <v>38038</v>
      </c>
      <c r="M850" s="186">
        <f>L850</f>
        <v>38038</v>
      </c>
      <c r="N850" s="186"/>
      <c r="O850" s="186"/>
      <c r="P850" s="186"/>
      <c r="Q850" s="186">
        <f t="shared" si="113"/>
        <v>38038</v>
      </c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26"/>
      <c r="AM850" s="30"/>
      <c r="AN850" s="30"/>
      <c r="AO850" s="30"/>
    </row>
    <row r="851" spans="1:41" s="40" customFormat="1" ht="18" customHeight="1" x14ac:dyDescent="0.25">
      <c r="A851" s="434">
        <v>24</v>
      </c>
      <c r="B851" s="110">
        <v>71920000</v>
      </c>
      <c r="C851" s="111" t="s">
        <v>16</v>
      </c>
      <c r="D851" s="3" t="s">
        <v>64</v>
      </c>
      <c r="E851" s="3" t="s">
        <v>92</v>
      </c>
      <c r="F851" s="179">
        <v>5</v>
      </c>
      <c r="G851" s="4" t="s">
        <v>68</v>
      </c>
      <c r="H851" s="146">
        <v>2909.3</v>
      </c>
      <c r="I851" s="179">
        <v>130</v>
      </c>
      <c r="J851" s="448" t="s">
        <v>184</v>
      </c>
      <c r="K851" s="7" t="s">
        <v>5</v>
      </c>
      <c r="L851" s="166">
        <f>L852+L853</f>
        <v>249829</v>
      </c>
      <c r="M851" s="166">
        <f>M852+M853</f>
        <v>23012</v>
      </c>
      <c r="N851" s="166">
        <f>N852+N853</f>
        <v>0</v>
      </c>
      <c r="O851" s="166">
        <f>O852+O853</f>
        <v>216016</v>
      </c>
      <c r="P851" s="166">
        <f>P852+P853</f>
        <v>10801</v>
      </c>
      <c r="Q851" s="186">
        <f t="shared" si="113"/>
        <v>249829</v>
      </c>
    </row>
    <row r="852" spans="1:41" s="41" customFormat="1" ht="48" customHeight="1" x14ac:dyDescent="0.25">
      <c r="A852" s="435"/>
      <c r="B852" s="110">
        <v>71920000</v>
      </c>
      <c r="C852" s="111" t="s">
        <v>16</v>
      </c>
      <c r="D852" s="87"/>
      <c r="E852" s="87"/>
      <c r="F852" s="179"/>
      <c r="G852" s="94"/>
      <c r="H852" s="152"/>
      <c r="I852" s="179"/>
      <c r="J852" s="5" t="s">
        <v>185</v>
      </c>
      <c r="K852" s="95" t="s">
        <v>25</v>
      </c>
      <c r="L852" s="166">
        <v>226817</v>
      </c>
      <c r="M852" s="196"/>
      <c r="N852" s="196"/>
      <c r="O852" s="189">
        <v>216016</v>
      </c>
      <c r="P852" s="189">
        <v>10801</v>
      </c>
      <c r="Q852" s="186">
        <f t="shared" si="113"/>
        <v>226817</v>
      </c>
    </row>
    <row r="853" spans="1:41" s="17" customFormat="1" ht="19.5" customHeight="1" x14ac:dyDescent="0.3">
      <c r="A853" s="436"/>
      <c r="B853" s="123">
        <v>71920000</v>
      </c>
      <c r="C853" s="3" t="s">
        <v>16</v>
      </c>
      <c r="D853" s="5"/>
      <c r="E853" s="5"/>
      <c r="F853" s="176"/>
      <c r="G853" s="81"/>
      <c r="H853" s="145"/>
      <c r="I853" s="101"/>
      <c r="J853" s="5" t="s">
        <v>303</v>
      </c>
      <c r="K853" s="20" t="s">
        <v>298</v>
      </c>
      <c r="L853" s="164">
        <v>23012</v>
      </c>
      <c r="M853" s="186">
        <f>L853</f>
        <v>23012</v>
      </c>
      <c r="N853" s="186"/>
      <c r="O853" s="186"/>
      <c r="P853" s="186"/>
      <c r="Q853" s="186">
        <f t="shared" si="113"/>
        <v>23012</v>
      </c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26"/>
      <c r="AM853" s="30"/>
      <c r="AN853" s="30"/>
      <c r="AO853" s="30"/>
    </row>
    <row r="854" spans="1:41" s="17" customFormat="1" ht="18" customHeight="1" x14ac:dyDescent="0.3">
      <c r="A854" s="434">
        <v>25</v>
      </c>
      <c r="B854" s="110">
        <v>71920000</v>
      </c>
      <c r="C854" s="111" t="s">
        <v>16</v>
      </c>
      <c r="D854" s="3" t="s">
        <v>333</v>
      </c>
      <c r="E854" s="3" t="s">
        <v>165</v>
      </c>
      <c r="F854" s="179">
        <v>4</v>
      </c>
      <c r="G854" s="4" t="s">
        <v>68</v>
      </c>
      <c r="H854" s="146">
        <v>3324.2</v>
      </c>
      <c r="I854" s="179">
        <v>83</v>
      </c>
      <c r="J854" s="448" t="s">
        <v>184</v>
      </c>
      <c r="K854" s="7" t="s">
        <v>5</v>
      </c>
      <c r="L854" s="166">
        <f>L855+L856</f>
        <v>89921</v>
      </c>
      <c r="M854" s="166">
        <f>M855+M856</f>
        <v>9174</v>
      </c>
      <c r="N854" s="166">
        <f>N855+N856</f>
        <v>0</v>
      </c>
      <c r="O854" s="166">
        <f>O855+O856</f>
        <v>76901</v>
      </c>
      <c r="P854" s="166">
        <f>P855+P856</f>
        <v>3846</v>
      </c>
      <c r="Q854" s="186">
        <f t="shared" si="113"/>
        <v>89921</v>
      </c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26"/>
      <c r="AM854" s="30"/>
      <c r="AN854" s="30"/>
      <c r="AO854" s="30"/>
    </row>
    <row r="855" spans="1:41" s="17" customFormat="1" ht="48" customHeight="1" x14ac:dyDescent="0.3">
      <c r="A855" s="435"/>
      <c r="B855" s="110">
        <v>71920000</v>
      </c>
      <c r="C855" s="111" t="s">
        <v>16</v>
      </c>
      <c r="D855" s="87"/>
      <c r="E855" s="87"/>
      <c r="F855" s="179"/>
      <c r="G855" s="94"/>
      <c r="H855" s="152"/>
      <c r="I855" s="179"/>
      <c r="J855" s="5" t="s">
        <v>185</v>
      </c>
      <c r="K855" s="95" t="s">
        <v>25</v>
      </c>
      <c r="L855" s="166">
        <v>80747</v>
      </c>
      <c r="M855" s="196"/>
      <c r="N855" s="196"/>
      <c r="O855" s="189">
        <v>76901</v>
      </c>
      <c r="P855" s="189">
        <v>3846</v>
      </c>
      <c r="Q855" s="186">
        <f t="shared" si="113"/>
        <v>80747</v>
      </c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26"/>
      <c r="AM855" s="30"/>
      <c r="AN855" s="30"/>
      <c r="AO855" s="30"/>
    </row>
    <row r="856" spans="1:41" s="17" customFormat="1" ht="19.5" customHeight="1" x14ac:dyDescent="0.3">
      <c r="A856" s="436"/>
      <c r="B856" s="110">
        <v>71920000</v>
      </c>
      <c r="C856" s="111" t="s">
        <v>16</v>
      </c>
      <c r="D856" s="5"/>
      <c r="E856" s="5"/>
      <c r="F856" s="176"/>
      <c r="G856" s="81"/>
      <c r="H856" s="145"/>
      <c r="I856" s="101"/>
      <c r="J856" s="5" t="s">
        <v>303</v>
      </c>
      <c r="K856" s="20" t="s">
        <v>298</v>
      </c>
      <c r="L856" s="164">
        <v>9174</v>
      </c>
      <c r="M856" s="186">
        <f>L856</f>
        <v>9174</v>
      </c>
      <c r="N856" s="186"/>
      <c r="O856" s="186"/>
      <c r="P856" s="186"/>
      <c r="Q856" s="186">
        <f t="shared" si="113"/>
        <v>9174</v>
      </c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26"/>
      <c r="AM856" s="30"/>
      <c r="AN856" s="30"/>
      <c r="AO856" s="30"/>
    </row>
    <row r="857" spans="1:41" s="17" customFormat="1" ht="18" customHeight="1" x14ac:dyDescent="0.3">
      <c r="A857" s="434">
        <v>26</v>
      </c>
      <c r="B857" s="110">
        <v>71920000</v>
      </c>
      <c r="C857" s="111" t="s">
        <v>16</v>
      </c>
      <c r="D857" s="3" t="s">
        <v>15</v>
      </c>
      <c r="E857" s="3" t="s">
        <v>233</v>
      </c>
      <c r="F857" s="179">
        <v>8</v>
      </c>
      <c r="G857" s="4" t="s">
        <v>68</v>
      </c>
      <c r="H857" s="146">
        <v>2293.8000000000002</v>
      </c>
      <c r="I857" s="179">
        <v>66</v>
      </c>
      <c r="J857" s="448" t="s">
        <v>184</v>
      </c>
      <c r="K857" s="7" t="s">
        <v>5</v>
      </c>
      <c r="L857" s="166">
        <f>L858+L859</f>
        <v>186158</v>
      </c>
      <c r="M857" s="166">
        <f>M858+M859</f>
        <v>9918</v>
      </c>
      <c r="N857" s="166">
        <f>N858+N859</f>
        <v>0</v>
      </c>
      <c r="O857" s="166">
        <f>O858+O859</f>
        <v>167847</v>
      </c>
      <c r="P857" s="166">
        <f>P858+P859</f>
        <v>8393</v>
      </c>
      <c r="Q857" s="186">
        <f t="shared" si="113"/>
        <v>186158</v>
      </c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26"/>
      <c r="AM857" s="30"/>
      <c r="AN857" s="30"/>
      <c r="AO857" s="30"/>
    </row>
    <row r="858" spans="1:41" s="17" customFormat="1" ht="48" customHeight="1" x14ac:dyDescent="0.3">
      <c r="A858" s="435"/>
      <c r="B858" s="110">
        <v>71920000</v>
      </c>
      <c r="C858" s="111" t="s">
        <v>16</v>
      </c>
      <c r="D858" s="87"/>
      <c r="E858" s="87"/>
      <c r="F858" s="179"/>
      <c r="G858" s="94"/>
      <c r="H858" s="146"/>
      <c r="I858" s="179"/>
      <c r="J858" s="5" t="s">
        <v>185</v>
      </c>
      <c r="K858" s="95" t="s">
        <v>25</v>
      </c>
      <c r="L858" s="166">
        <v>176240</v>
      </c>
      <c r="M858" s="196"/>
      <c r="N858" s="196"/>
      <c r="O858" s="189">
        <v>167847</v>
      </c>
      <c r="P858" s="189">
        <v>8393</v>
      </c>
      <c r="Q858" s="186">
        <f t="shared" si="113"/>
        <v>176240</v>
      </c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26"/>
      <c r="AM858" s="30"/>
      <c r="AN858" s="30"/>
      <c r="AO858" s="30"/>
    </row>
    <row r="859" spans="1:41" s="41" customFormat="1" ht="19.5" customHeight="1" x14ac:dyDescent="0.25">
      <c r="A859" s="436"/>
      <c r="B859" s="110">
        <v>71920000</v>
      </c>
      <c r="C859" s="111" t="s">
        <v>16</v>
      </c>
      <c r="D859" s="5"/>
      <c r="E859" s="5"/>
      <c r="F859" s="176"/>
      <c r="G859" s="81"/>
      <c r="H859" s="145"/>
      <c r="I859" s="101"/>
      <c r="J859" s="5" t="s">
        <v>303</v>
      </c>
      <c r="K859" s="20" t="s">
        <v>298</v>
      </c>
      <c r="L859" s="164">
        <v>9918</v>
      </c>
      <c r="M859" s="186">
        <f>L859</f>
        <v>9918</v>
      </c>
      <c r="N859" s="186"/>
      <c r="O859" s="186"/>
      <c r="P859" s="186"/>
      <c r="Q859" s="186">
        <f t="shared" si="113"/>
        <v>9918</v>
      </c>
    </row>
    <row r="860" spans="1:41" s="41" customFormat="1" ht="18" customHeight="1" x14ac:dyDescent="0.25">
      <c r="A860" s="434">
        <v>27</v>
      </c>
      <c r="B860" s="110">
        <v>71920000</v>
      </c>
      <c r="C860" s="111" t="s">
        <v>16</v>
      </c>
      <c r="D860" s="3" t="s">
        <v>15</v>
      </c>
      <c r="E860" s="3" t="s">
        <v>234</v>
      </c>
      <c r="F860" s="179">
        <v>1</v>
      </c>
      <c r="G860" s="4" t="s">
        <v>68</v>
      </c>
      <c r="H860" s="146">
        <v>1249.5</v>
      </c>
      <c r="I860" s="179">
        <v>19</v>
      </c>
      <c r="J860" s="448" t="s">
        <v>184</v>
      </c>
      <c r="K860" s="7" t="s">
        <v>5</v>
      </c>
      <c r="L860" s="166">
        <f>L861+L862</f>
        <v>69377</v>
      </c>
      <c r="M860" s="166">
        <f>M861+M862</f>
        <v>6730</v>
      </c>
      <c r="N860" s="166">
        <f>N861+N862</f>
        <v>0</v>
      </c>
      <c r="O860" s="166">
        <f>O861+O862</f>
        <v>59663</v>
      </c>
      <c r="P860" s="166">
        <f>P861+P862</f>
        <v>2984</v>
      </c>
      <c r="Q860" s="186">
        <f t="shared" si="113"/>
        <v>69377</v>
      </c>
    </row>
    <row r="861" spans="1:41" s="41" customFormat="1" ht="48" customHeight="1" x14ac:dyDescent="0.25">
      <c r="A861" s="435"/>
      <c r="B861" s="123">
        <v>71920000</v>
      </c>
      <c r="C861" s="3" t="s">
        <v>16</v>
      </c>
      <c r="D861" s="87"/>
      <c r="E861" s="87"/>
      <c r="F861" s="179"/>
      <c r="G861" s="94"/>
      <c r="H861" s="146"/>
      <c r="I861" s="179"/>
      <c r="J861" s="5" t="s">
        <v>185</v>
      </c>
      <c r="K861" s="95" t="s">
        <v>25</v>
      </c>
      <c r="L861" s="166">
        <v>62647</v>
      </c>
      <c r="M861" s="196"/>
      <c r="N861" s="196"/>
      <c r="O861" s="189">
        <v>59663</v>
      </c>
      <c r="P861" s="189">
        <v>2984</v>
      </c>
      <c r="Q861" s="186">
        <f t="shared" si="113"/>
        <v>62647</v>
      </c>
    </row>
    <row r="862" spans="1:41" s="17" customFormat="1" ht="19.5" customHeight="1" x14ac:dyDescent="0.3">
      <c r="A862" s="436"/>
      <c r="B862" s="110">
        <v>71920000</v>
      </c>
      <c r="C862" s="111" t="s">
        <v>16</v>
      </c>
      <c r="D862" s="5"/>
      <c r="E862" s="5"/>
      <c r="F862" s="176"/>
      <c r="G862" s="81"/>
      <c r="H862" s="145"/>
      <c r="I862" s="101"/>
      <c r="J862" s="5" t="s">
        <v>303</v>
      </c>
      <c r="K862" s="20" t="s">
        <v>298</v>
      </c>
      <c r="L862" s="164">
        <v>6730</v>
      </c>
      <c r="M862" s="186">
        <f>L862</f>
        <v>6730</v>
      </c>
      <c r="N862" s="186"/>
      <c r="O862" s="186"/>
      <c r="P862" s="186"/>
      <c r="Q862" s="186">
        <f t="shared" si="113"/>
        <v>6730</v>
      </c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26"/>
      <c r="AM862" s="30"/>
      <c r="AN862" s="30"/>
      <c r="AO862" s="30"/>
    </row>
    <row r="863" spans="1:41" s="17" customFormat="1" ht="18" customHeight="1" x14ac:dyDescent="0.3">
      <c r="A863" s="483" t="s">
        <v>170</v>
      </c>
      <c r="B863" s="484"/>
      <c r="C863" s="484"/>
      <c r="D863" s="484"/>
      <c r="E863" s="484"/>
      <c r="F863" s="101">
        <v>1</v>
      </c>
      <c r="G863" s="454" t="s">
        <v>5</v>
      </c>
      <c r="H863" s="143">
        <f>H865</f>
        <v>797.5</v>
      </c>
      <c r="I863" s="101">
        <f>I865</f>
        <v>44</v>
      </c>
      <c r="J863" s="454" t="s">
        <v>5</v>
      </c>
      <c r="K863" s="7" t="s">
        <v>5</v>
      </c>
      <c r="L863" s="144">
        <f>L865</f>
        <v>2210934</v>
      </c>
      <c r="M863" s="144">
        <f>M865</f>
        <v>0</v>
      </c>
      <c r="N863" s="144">
        <f>N865</f>
        <v>0</v>
      </c>
      <c r="O863" s="144">
        <f>O864+O865</f>
        <v>2106000</v>
      </c>
      <c r="P863" s="144">
        <f>P865</f>
        <v>105283</v>
      </c>
      <c r="Q863" s="186">
        <f t="shared" si="113"/>
        <v>2211283</v>
      </c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26"/>
      <c r="AM863" s="30"/>
      <c r="AN863" s="30"/>
      <c r="AO863" s="30"/>
    </row>
    <row r="864" spans="1:41" s="17" customFormat="1" ht="18" customHeight="1" x14ac:dyDescent="0.3">
      <c r="A864" s="450"/>
      <c r="B864" s="480" t="s">
        <v>97</v>
      </c>
      <c r="C864" s="481"/>
      <c r="D864" s="481"/>
      <c r="E864" s="481"/>
      <c r="F864" s="481"/>
      <c r="G864" s="481"/>
      <c r="H864" s="481"/>
      <c r="I864" s="482"/>
      <c r="J864" s="454" t="s">
        <v>5</v>
      </c>
      <c r="K864" s="7" t="s">
        <v>5</v>
      </c>
      <c r="L864" s="186"/>
      <c r="M864" s="187"/>
      <c r="N864" s="187"/>
      <c r="O864" s="33">
        <v>349</v>
      </c>
      <c r="P864" s="187"/>
      <c r="Q864" s="186">
        <f t="shared" si="113"/>
        <v>349</v>
      </c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26"/>
      <c r="AM864" s="30"/>
      <c r="AN864" s="30"/>
      <c r="AO864" s="30"/>
    </row>
    <row r="865" spans="1:41" s="40" customFormat="1" ht="18" customHeight="1" x14ac:dyDescent="0.25">
      <c r="A865" s="471">
        <v>1</v>
      </c>
      <c r="B865" s="54">
        <v>71923000</v>
      </c>
      <c r="C865" s="8" t="s">
        <v>11</v>
      </c>
      <c r="D865" s="8" t="s">
        <v>171</v>
      </c>
      <c r="E865" s="8" t="s">
        <v>172</v>
      </c>
      <c r="F865" s="101">
        <v>8</v>
      </c>
      <c r="G865" s="114" t="s">
        <v>68</v>
      </c>
      <c r="H865" s="143">
        <v>797.5</v>
      </c>
      <c r="I865" s="101">
        <v>44</v>
      </c>
      <c r="J865" s="448" t="s">
        <v>184</v>
      </c>
      <c r="K865" s="454" t="s">
        <v>5</v>
      </c>
      <c r="L865" s="144">
        <f>L866+L867</f>
        <v>2210934</v>
      </c>
      <c r="M865" s="144">
        <f>M866+M867</f>
        <v>0</v>
      </c>
      <c r="N865" s="144">
        <f>N866+N867</f>
        <v>0</v>
      </c>
      <c r="O865" s="144">
        <f>O866+O867</f>
        <v>2105651</v>
      </c>
      <c r="P865" s="144">
        <f>P866+P867</f>
        <v>105283</v>
      </c>
      <c r="Q865" s="186">
        <f t="shared" si="113"/>
        <v>2210934</v>
      </c>
    </row>
    <row r="866" spans="1:41" s="41" customFormat="1" ht="18" customHeight="1" x14ac:dyDescent="0.25">
      <c r="A866" s="472"/>
      <c r="B866" s="54">
        <v>71923000</v>
      </c>
      <c r="C866" s="8" t="s">
        <v>11</v>
      </c>
      <c r="D866" s="8"/>
      <c r="E866" s="8"/>
      <c r="F866" s="101"/>
      <c r="G866" s="114"/>
      <c r="H866" s="143"/>
      <c r="I866" s="101"/>
      <c r="J866" s="5" t="s">
        <v>191</v>
      </c>
      <c r="K866" s="20" t="s">
        <v>9</v>
      </c>
      <c r="L866" s="192">
        <v>2164611</v>
      </c>
      <c r="M866" s="164"/>
      <c r="N866" s="165"/>
      <c r="O866" s="193">
        <v>2061534</v>
      </c>
      <c r="P866" s="144">
        <v>103077</v>
      </c>
      <c r="Q866" s="186">
        <f t="shared" si="113"/>
        <v>2164611</v>
      </c>
    </row>
    <row r="867" spans="1:41" s="41" customFormat="1" ht="18" customHeight="1" x14ac:dyDescent="0.25">
      <c r="A867" s="473"/>
      <c r="B867" s="54">
        <v>71923000</v>
      </c>
      <c r="C867" s="8" t="s">
        <v>11</v>
      </c>
      <c r="D867" s="448"/>
      <c r="E867" s="448"/>
      <c r="F867" s="101"/>
      <c r="G867" s="114"/>
      <c r="H867" s="143"/>
      <c r="I867" s="101"/>
      <c r="J867" s="448" t="s">
        <v>189</v>
      </c>
      <c r="K867" s="2">
        <v>21</v>
      </c>
      <c r="L867" s="192">
        <v>46323</v>
      </c>
      <c r="M867" s="144"/>
      <c r="N867" s="144"/>
      <c r="O867" s="193">
        <v>44117</v>
      </c>
      <c r="P867" s="144">
        <v>2206</v>
      </c>
      <c r="Q867" s="186">
        <f t="shared" si="113"/>
        <v>46323</v>
      </c>
    </row>
    <row r="868" spans="1:41" ht="18" customHeight="1" x14ac:dyDescent="0.25">
      <c r="A868" s="483" t="s">
        <v>173</v>
      </c>
      <c r="B868" s="484"/>
      <c r="C868" s="484"/>
      <c r="D868" s="484"/>
      <c r="E868" s="484"/>
      <c r="F868" s="101">
        <v>4</v>
      </c>
      <c r="G868" s="454" t="s">
        <v>5</v>
      </c>
      <c r="H868" s="143">
        <f>H870+H874+H878+H881</f>
        <v>4652.4000000000005</v>
      </c>
      <c r="I868" s="101">
        <f>I870+I874+I878+I881</f>
        <v>212</v>
      </c>
      <c r="J868" s="454" t="s">
        <v>5</v>
      </c>
      <c r="K868" s="7" t="s">
        <v>5</v>
      </c>
      <c r="L868" s="144">
        <f>L870+L874+L878+L881</f>
        <v>4017330</v>
      </c>
      <c r="M868" s="144">
        <f>M870+M874+M878+M881</f>
        <v>355910</v>
      </c>
      <c r="N868" s="144">
        <f>N870+N874+N878+N881</f>
        <v>0</v>
      </c>
      <c r="O868" s="144">
        <f>O869+O870+O874+O878+O881</f>
        <v>4024000</v>
      </c>
      <c r="P868" s="144">
        <f>P870+P874+P878+P881</f>
        <v>174355</v>
      </c>
      <c r="Q868" s="186">
        <f t="shared" ref="Q868:Q931" si="123">M868+N868+O868+P868</f>
        <v>4554265</v>
      </c>
    </row>
    <row r="869" spans="1:41" ht="18" customHeight="1" x14ac:dyDescent="0.25">
      <c r="A869" s="450"/>
      <c r="B869" s="480" t="s">
        <v>97</v>
      </c>
      <c r="C869" s="481"/>
      <c r="D869" s="481"/>
      <c r="E869" s="481"/>
      <c r="F869" s="481"/>
      <c r="G869" s="481"/>
      <c r="H869" s="481"/>
      <c r="I869" s="482"/>
      <c r="J869" s="454" t="s">
        <v>5</v>
      </c>
      <c r="K869" s="7" t="s">
        <v>5</v>
      </c>
      <c r="L869" s="186"/>
      <c r="M869" s="187"/>
      <c r="N869" s="187"/>
      <c r="O869" s="33">
        <v>536935</v>
      </c>
      <c r="P869" s="199"/>
      <c r="Q869" s="186">
        <f t="shared" si="123"/>
        <v>536935</v>
      </c>
    </row>
    <row r="870" spans="1:41" s="203" customFormat="1" ht="18" customHeight="1" x14ac:dyDescent="0.3">
      <c r="A870" s="471">
        <v>1</v>
      </c>
      <c r="B870" s="53">
        <v>71926000</v>
      </c>
      <c r="C870" s="5" t="s">
        <v>10</v>
      </c>
      <c r="D870" s="5" t="s">
        <v>174</v>
      </c>
      <c r="E870" s="448" t="s">
        <v>175</v>
      </c>
      <c r="F870" s="177" t="s">
        <v>176</v>
      </c>
      <c r="G870" s="114" t="s">
        <v>68</v>
      </c>
      <c r="H870" s="143">
        <v>2138.8000000000002</v>
      </c>
      <c r="I870" s="101">
        <v>77</v>
      </c>
      <c r="J870" s="448" t="s">
        <v>184</v>
      </c>
      <c r="K870" s="454" t="s">
        <v>5</v>
      </c>
      <c r="L870" s="221">
        <f>L871+L872+L873</f>
        <v>3492300</v>
      </c>
      <c r="M870" s="164">
        <v>0</v>
      </c>
      <c r="N870" s="144">
        <v>0</v>
      </c>
      <c r="O870" s="192">
        <f>O871+O872+O873</f>
        <v>3325999</v>
      </c>
      <c r="P870" s="192">
        <f>P871+P872+P873</f>
        <v>166301</v>
      </c>
      <c r="Q870" s="186">
        <f t="shared" si="123"/>
        <v>3492300</v>
      </c>
      <c r="R870" s="201"/>
      <c r="S870" s="201"/>
      <c r="T870" s="201"/>
      <c r="U870" s="46"/>
      <c r="V870" s="201"/>
      <c r="W870" s="201"/>
      <c r="X870" s="201"/>
      <c r="Y870" s="201"/>
      <c r="Z870" s="201"/>
      <c r="AA870" s="201"/>
      <c r="AB870" s="201"/>
      <c r="AC870" s="201"/>
      <c r="AD870" s="201"/>
      <c r="AE870" s="201"/>
      <c r="AF870" s="201"/>
      <c r="AG870" s="201"/>
      <c r="AH870" s="201"/>
      <c r="AI870" s="201"/>
      <c r="AJ870" s="201"/>
      <c r="AK870" s="201"/>
      <c r="AL870" s="202"/>
      <c r="AM870" s="201"/>
      <c r="AN870" s="201"/>
      <c r="AO870" s="201"/>
    </row>
    <row r="871" spans="1:41" ht="18" customHeight="1" x14ac:dyDescent="0.25">
      <c r="A871" s="472"/>
      <c r="B871" s="53">
        <v>71926000</v>
      </c>
      <c r="C871" s="5" t="s">
        <v>10</v>
      </c>
      <c r="D871" s="5"/>
      <c r="E871" s="448"/>
      <c r="F871" s="177"/>
      <c r="G871" s="114"/>
      <c r="H871" s="143"/>
      <c r="I871" s="101"/>
      <c r="J871" s="5" t="s">
        <v>186</v>
      </c>
      <c r="K871" s="2" t="s">
        <v>17</v>
      </c>
      <c r="L871" s="192">
        <v>2690670</v>
      </c>
      <c r="M871" s="189"/>
      <c r="N871" s="164"/>
      <c r="O871" s="164">
        <v>2562542</v>
      </c>
      <c r="P871" s="164">
        <v>128128</v>
      </c>
      <c r="Q871" s="186">
        <f t="shared" si="123"/>
        <v>2690670</v>
      </c>
    </row>
    <row r="872" spans="1:41" ht="18" customHeight="1" x14ac:dyDescent="0.25">
      <c r="A872" s="472"/>
      <c r="B872" s="53">
        <v>71926000</v>
      </c>
      <c r="C872" s="5" t="s">
        <v>10</v>
      </c>
      <c r="D872" s="5"/>
      <c r="E872" s="448"/>
      <c r="F872" s="177"/>
      <c r="G872" s="114"/>
      <c r="H872" s="143"/>
      <c r="I872" s="101"/>
      <c r="J872" s="448" t="s">
        <v>189</v>
      </c>
      <c r="K872" s="2">
        <v>21</v>
      </c>
      <c r="L872" s="192">
        <v>0</v>
      </c>
      <c r="M872" s="189">
        <f t="shared" ref="M872" si="124">L872</f>
        <v>0</v>
      </c>
      <c r="N872" s="164"/>
      <c r="O872" s="164"/>
      <c r="P872" s="164"/>
      <c r="Q872" s="186">
        <f t="shared" si="123"/>
        <v>0</v>
      </c>
    </row>
    <row r="873" spans="1:41" s="203" customFormat="1" ht="32.25" customHeight="1" x14ac:dyDescent="0.3">
      <c r="A873" s="473"/>
      <c r="B873" s="53">
        <v>71926000</v>
      </c>
      <c r="C873" s="5" t="s">
        <v>10</v>
      </c>
      <c r="D873" s="5"/>
      <c r="E873" s="448"/>
      <c r="F873" s="177"/>
      <c r="G873" s="114"/>
      <c r="H873" s="143"/>
      <c r="I873" s="101"/>
      <c r="J873" s="448" t="s">
        <v>219</v>
      </c>
      <c r="K873" s="2" t="s">
        <v>69</v>
      </c>
      <c r="L873" s="192">
        <v>801630</v>
      </c>
      <c r="M873" s="189"/>
      <c r="N873" s="164"/>
      <c r="O873" s="164">
        <v>763457</v>
      </c>
      <c r="P873" s="164">
        <v>38173</v>
      </c>
      <c r="Q873" s="186">
        <f t="shared" si="123"/>
        <v>801630</v>
      </c>
      <c r="R873" s="201"/>
      <c r="S873" s="201"/>
      <c r="T873" s="201"/>
      <c r="U873" s="46"/>
      <c r="V873" s="201"/>
      <c r="W873" s="201"/>
      <c r="X873" s="201"/>
      <c r="Y873" s="201"/>
      <c r="Z873" s="201"/>
      <c r="AA873" s="201"/>
      <c r="AB873" s="201"/>
      <c r="AC873" s="201"/>
      <c r="AD873" s="201"/>
      <c r="AE873" s="201"/>
      <c r="AF873" s="201"/>
      <c r="AG873" s="201"/>
      <c r="AH873" s="201"/>
      <c r="AI873" s="201"/>
      <c r="AJ873" s="201"/>
      <c r="AK873" s="201"/>
      <c r="AL873" s="202"/>
      <c r="AM873" s="201"/>
      <c r="AN873" s="201"/>
      <c r="AO873" s="201"/>
    </row>
    <row r="874" spans="1:41" ht="18" customHeight="1" x14ac:dyDescent="0.25">
      <c r="A874" s="471">
        <v>2</v>
      </c>
      <c r="B874" s="53">
        <v>71926000</v>
      </c>
      <c r="C874" s="5" t="s">
        <v>10</v>
      </c>
      <c r="D874" s="5" t="s">
        <v>174</v>
      </c>
      <c r="E874" s="448" t="s">
        <v>241</v>
      </c>
      <c r="F874" s="177" t="s">
        <v>177</v>
      </c>
      <c r="G874" s="114" t="s">
        <v>68</v>
      </c>
      <c r="H874" s="143">
        <v>691</v>
      </c>
      <c r="I874" s="101">
        <v>27</v>
      </c>
      <c r="J874" s="448" t="s">
        <v>184</v>
      </c>
      <c r="K874" s="454" t="s">
        <v>5</v>
      </c>
      <c r="L874" s="221">
        <f>L875+L876+L877</f>
        <v>336327</v>
      </c>
      <c r="M874" s="164">
        <f>L874</f>
        <v>336327</v>
      </c>
      <c r="N874" s="144">
        <v>0</v>
      </c>
      <c r="O874" s="144">
        <v>0</v>
      </c>
      <c r="P874" s="144">
        <v>0</v>
      </c>
      <c r="Q874" s="186">
        <f t="shared" si="123"/>
        <v>336327</v>
      </c>
    </row>
    <row r="875" spans="1:41" ht="18" customHeight="1" x14ac:dyDescent="0.25">
      <c r="A875" s="472"/>
      <c r="B875" s="53">
        <v>71926000</v>
      </c>
      <c r="C875" s="5" t="s">
        <v>10</v>
      </c>
      <c r="D875" s="5"/>
      <c r="E875" s="448"/>
      <c r="F875" s="177"/>
      <c r="G875" s="114"/>
      <c r="H875" s="143"/>
      <c r="I875" s="101"/>
      <c r="J875" s="5" t="s">
        <v>186</v>
      </c>
      <c r="K875" s="2" t="s">
        <v>17</v>
      </c>
      <c r="L875" s="192">
        <v>164530</v>
      </c>
      <c r="M875" s="189">
        <f t="shared" ref="M875:M877" si="125">L875</f>
        <v>164530</v>
      </c>
      <c r="N875" s="164"/>
      <c r="O875" s="164"/>
      <c r="P875" s="164"/>
      <c r="Q875" s="186">
        <f t="shared" si="123"/>
        <v>164530</v>
      </c>
    </row>
    <row r="876" spans="1:41" s="203" customFormat="1" ht="18" customHeight="1" x14ac:dyDescent="0.3">
      <c r="A876" s="472"/>
      <c r="B876" s="53">
        <v>71926000</v>
      </c>
      <c r="C876" s="5" t="s">
        <v>10</v>
      </c>
      <c r="D876" s="5"/>
      <c r="E876" s="448"/>
      <c r="F876" s="177"/>
      <c r="G876" s="114"/>
      <c r="H876" s="143"/>
      <c r="I876" s="101"/>
      <c r="J876" s="448" t="s">
        <v>189</v>
      </c>
      <c r="K876" s="2">
        <v>21</v>
      </c>
      <c r="L876" s="192">
        <v>0</v>
      </c>
      <c r="M876" s="189">
        <f t="shared" si="125"/>
        <v>0</v>
      </c>
      <c r="N876" s="164"/>
      <c r="O876" s="164"/>
      <c r="P876" s="164"/>
      <c r="Q876" s="186">
        <f t="shared" si="123"/>
        <v>0</v>
      </c>
      <c r="R876" s="201"/>
      <c r="S876" s="201"/>
      <c r="T876" s="201"/>
      <c r="U876" s="46"/>
      <c r="V876" s="201"/>
      <c r="W876" s="201"/>
      <c r="X876" s="201"/>
      <c r="Y876" s="201"/>
      <c r="Z876" s="201"/>
      <c r="AA876" s="201"/>
      <c r="AB876" s="201"/>
      <c r="AC876" s="201"/>
      <c r="AD876" s="201"/>
      <c r="AE876" s="201"/>
      <c r="AF876" s="201"/>
      <c r="AG876" s="201"/>
      <c r="AH876" s="201"/>
      <c r="AI876" s="201"/>
      <c r="AJ876" s="201"/>
      <c r="AK876" s="201"/>
      <c r="AL876" s="202"/>
      <c r="AM876" s="201"/>
      <c r="AN876" s="201"/>
      <c r="AO876" s="201"/>
    </row>
    <row r="877" spans="1:41" ht="32.25" customHeight="1" x14ac:dyDescent="0.25">
      <c r="A877" s="473"/>
      <c r="B877" s="53">
        <v>71926000</v>
      </c>
      <c r="C877" s="5" t="s">
        <v>10</v>
      </c>
      <c r="D877" s="5"/>
      <c r="E877" s="448"/>
      <c r="F877" s="177"/>
      <c r="G877" s="114"/>
      <c r="H877" s="143"/>
      <c r="I877" s="101"/>
      <c r="J877" s="448" t="s">
        <v>219</v>
      </c>
      <c r="K877" s="2" t="s">
        <v>69</v>
      </c>
      <c r="L877" s="192">
        <v>171797</v>
      </c>
      <c r="M877" s="189">
        <f t="shared" si="125"/>
        <v>171797</v>
      </c>
      <c r="N877" s="164"/>
      <c r="O877" s="164"/>
      <c r="P877" s="164"/>
      <c r="Q877" s="186">
        <f t="shared" si="123"/>
        <v>171797</v>
      </c>
    </row>
    <row r="878" spans="1:41" ht="18" customHeight="1" x14ac:dyDescent="0.25">
      <c r="A878" s="440">
        <v>3</v>
      </c>
      <c r="B878" s="4">
        <v>71926000</v>
      </c>
      <c r="C878" s="15" t="s">
        <v>10</v>
      </c>
      <c r="D878" s="15" t="s">
        <v>237</v>
      </c>
      <c r="E878" s="15" t="s">
        <v>238</v>
      </c>
      <c r="F878" s="177">
        <v>17</v>
      </c>
      <c r="G878" s="4" t="s">
        <v>68</v>
      </c>
      <c r="H878" s="153">
        <v>1363</v>
      </c>
      <c r="I878" s="177">
        <v>81</v>
      </c>
      <c r="J878" s="448" t="s">
        <v>184</v>
      </c>
      <c r="K878" s="7" t="s">
        <v>5</v>
      </c>
      <c r="L878" s="164">
        <f>L879+L880</f>
        <v>116091</v>
      </c>
      <c r="M878" s="164">
        <f>M879+M880</f>
        <v>10557</v>
      </c>
      <c r="N878" s="164">
        <f>N879+N880</f>
        <v>0</v>
      </c>
      <c r="O878" s="164">
        <f>O879+O880</f>
        <v>100508</v>
      </c>
      <c r="P878" s="164">
        <f>P879+P880</f>
        <v>5026</v>
      </c>
      <c r="Q878" s="186">
        <f t="shared" si="123"/>
        <v>116091</v>
      </c>
    </row>
    <row r="879" spans="1:41" s="203" customFormat="1" ht="48" customHeight="1" x14ac:dyDescent="0.3">
      <c r="A879" s="441"/>
      <c r="B879" s="4">
        <v>71926000</v>
      </c>
      <c r="C879" s="15" t="s">
        <v>10</v>
      </c>
      <c r="D879" s="15"/>
      <c r="E879" s="15"/>
      <c r="F879" s="177"/>
      <c r="G879" s="4"/>
      <c r="H879" s="153"/>
      <c r="I879" s="177"/>
      <c r="J879" s="5" t="s">
        <v>185</v>
      </c>
      <c r="K879" s="19" t="s">
        <v>6</v>
      </c>
      <c r="L879" s="33">
        <v>105534</v>
      </c>
      <c r="M879" s="164"/>
      <c r="N879" s="164"/>
      <c r="O879" s="196">
        <v>100508</v>
      </c>
      <c r="P879" s="196">
        <v>5026</v>
      </c>
      <c r="Q879" s="186">
        <f t="shared" si="123"/>
        <v>105534</v>
      </c>
      <c r="R879" s="201"/>
      <c r="S879" s="201"/>
      <c r="T879" s="201"/>
      <c r="U879" s="46"/>
      <c r="V879" s="201"/>
      <c r="W879" s="201"/>
      <c r="X879" s="201"/>
      <c r="Y879" s="201"/>
      <c r="Z879" s="201"/>
      <c r="AA879" s="201"/>
      <c r="AB879" s="201"/>
      <c r="AC879" s="201"/>
      <c r="AD879" s="201"/>
      <c r="AE879" s="201"/>
      <c r="AF879" s="201"/>
      <c r="AG879" s="201"/>
      <c r="AH879" s="201"/>
      <c r="AI879" s="201"/>
      <c r="AJ879" s="201"/>
      <c r="AK879" s="201"/>
      <c r="AL879" s="202"/>
      <c r="AM879" s="201"/>
      <c r="AN879" s="201"/>
      <c r="AO879" s="201"/>
    </row>
    <row r="880" spans="1:41" ht="19.5" customHeight="1" x14ac:dyDescent="0.25">
      <c r="A880" s="439"/>
      <c r="B880" s="4">
        <v>71926000</v>
      </c>
      <c r="C880" s="15" t="s">
        <v>10</v>
      </c>
      <c r="D880" s="5"/>
      <c r="E880" s="5"/>
      <c r="F880" s="176"/>
      <c r="G880" s="81"/>
      <c r="H880" s="145"/>
      <c r="I880" s="101"/>
      <c r="J880" s="5" t="s">
        <v>303</v>
      </c>
      <c r="K880" s="20" t="s">
        <v>298</v>
      </c>
      <c r="L880" s="164">
        <v>10557</v>
      </c>
      <c r="M880" s="186">
        <f>L880</f>
        <v>10557</v>
      </c>
      <c r="N880" s="186"/>
      <c r="O880" s="186"/>
      <c r="P880" s="186"/>
      <c r="Q880" s="186">
        <f t="shared" si="123"/>
        <v>10557</v>
      </c>
    </row>
    <row r="881" spans="1:41" ht="18" customHeight="1" x14ac:dyDescent="0.25">
      <c r="A881" s="440">
        <v>4</v>
      </c>
      <c r="B881" s="4">
        <v>71926000</v>
      </c>
      <c r="C881" s="15" t="s">
        <v>10</v>
      </c>
      <c r="D881" s="15" t="s">
        <v>174</v>
      </c>
      <c r="E881" s="15" t="s">
        <v>241</v>
      </c>
      <c r="F881" s="177" t="s">
        <v>38</v>
      </c>
      <c r="G881" s="4" t="s">
        <v>68</v>
      </c>
      <c r="H881" s="153">
        <v>459.6</v>
      </c>
      <c r="I881" s="177">
        <v>27</v>
      </c>
      <c r="J881" s="448" t="s">
        <v>184</v>
      </c>
      <c r="K881" s="4" t="s">
        <v>5</v>
      </c>
      <c r="L881" s="164">
        <f>L882+L883</f>
        <v>72612</v>
      </c>
      <c r="M881" s="164">
        <f>M882+M883</f>
        <v>9026</v>
      </c>
      <c r="N881" s="164">
        <f>N882+N883</f>
        <v>0</v>
      </c>
      <c r="O881" s="164">
        <f>O882+O883</f>
        <v>60558</v>
      </c>
      <c r="P881" s="164">
        <f>P882+P883</f>
        <v>3028</v>
      </c>
      <c r="Q881" s="186">
        <f t="shared" si="123"/>
        <v>72612</v>
      </c>
    </row>
    <row r="882" spans="1:41" s="203" customFormat="1" ht="48" customHeight="1" x14ac:dyDescent="0.3">
      <c r="A882" s="441"/>
      <c r="B882" s="4">
        <v>71926000</v>
      </c>
      <c r="C882" s="15" t="s">
        <v>10</v>
      </c>
      <c r="D882" s="15"/>
      <c r="E882" s="15"/>
      <c r="F882" s="177"/>
      <c r="G882" s="4"/>
      <c r="H882" s="153"/>
      <c r="I882" s="177"/>
      <c r="J882" s="5" t="s">
        <v>185</v>
      </c>
      <c r="K882" s="2" t="s">
        <v>69</v>
      </c>
      <c r="L882" s="33">
        <v>63586</v>
      </c>
      <c r="M882" s="164"/>
      <c r="N882" s="164"/>
      <c r="O882" s="196">
        <v>60558</v>
      </c>
      <c r="P882" s="196">
        <v>3028</v>
      </c>
      <c r="Q882" s="186">
        <f t="shared" si="123"/>
        <v>63586</v>
      </c>
      <c r="R882" s="201"/>
      <c r="S882" s="201"/>
      <c r="T882" s="201"/>
      <c r="U882" s="46"/>
      <c r="V882" s="201"/>
      <c r="W882" s="201"/>
      <c r="X882" s="201"/>
      <c r="Y882" s="201"/>
      <c r="Z882" s="201"/>
      <c r="AA882" s="201"/>
      <c r="AB882" s="201"/>
      <c r="AC882" s="201"/>
      <c r="AD882" s="201"/>
      <c r="AE882" s="201"/>
      <c r="AF882" s="201"/>
      <c r="AG882" s="201"/>
      <c r="AH882" s="201"/>
      <c r="AI882" s="201"/>
      <c r="AJ882" s="201"/>
      <c r="AK882" s="201"/>
      <c r="AL882" s="202"/>
      <c r="AM882" s="201"/>
      <c r="AN882" s="201"/>
      <c r="AO882" s="201"/>
    </row>
    <row r="883" spans="1:41" ht="19.5" customHeight="1" x14ac:dyDescent="0.25">
      <c r="A883" s="442"/>
      <c r="B883" s="4">
        <v>71926000</v>
      </c>
      <c r="C883" s="15" t="s">
        <v>10</v>
      </c>
      <c r="D883" s="5"/>
      <c r="E883" s="5"/>
      <c r="F883" s="176"/>
      <c r="G883" s="81"/>
      <c r="H883" s="145"/>
      <c r="I883" s="101"/>
      <c r="J883" s="5" t="s">
        <v>303</v>
      </c>
      <c r="K883" s="20" t="s">
        <v>298</v>
      </c>
      <c r="L883" s="164">
        <v>9026</v>
      </c>
      <c r="M883" s="186">
        <f>L883</f>
        <v>9026</v>
      </c>
      <c r="N883" s="186"/>
      <c r="O883" s="186"/>
      <c r="P883" s="186"/>
      <c r="Q883" s="186">
        <f t="shared" si="123"/>
        <v>9026</v>
      </c>
    </row>
    <row r="884" spans="1:41" ht="18" customHeight="1" x14ac:dyDescent="0.25">
      <c r="A884" s="483" t="s">
        <v>178</v>
      </c>
      <c r="B884" s="484"/>
      <c r="C884" s="484"/>
      <c r="D884" s="484"/>
      <c r="E884" s="484"/>
      <c r="F884" s="101">
        <v>4</v>
      </c>
      <c r="G884" s="454" t="s">
        <v>5</v>
      </c>
      <c r="H884" s="143">
        <f>H886+H889+H894+H898</f>
        <v>2777.3</v>
      </c>
      <c r="I884" s="101">
        <f>I886+I889+I894+I898</f>
        <v>161</v>
      </c>
      <c r="J884" s="454" t="s">
        <v>5</v>
      </c>
      <c r="K884" s="7" t="s">
        <v>5</v>
      </c>
      <c r="L884" s="144">
        <f>L886+L889+L894+L898</f>
        <v>12206745</v>
      </c>
      <c r="M884" s="144">
        <f>M886+M889+M894+M898</f>
        <v>10229852</v>
      </c>
      <c r="N884" s="144">
        <f>N886+N889+N894+N898</f>
        <v>0</v>
      </c>
      <c r="O884" s="144">
        <f>O885+O886+O889+O894+O898</f>
        <v>1883000</v>
      </c>
      <c r="P884" s="144">
        <f>P886+P889+P894+P898</f>
        <v>94139</v>
      </c>
      <c r="Q884" s="186">
        <f t="shared" si="123"/>
        <v>12206991</v>
      </c>
    </row>
    <row r="885" spans="1:41" s="203" customFormat="1" ht="18" customHeight="1" x14ac:dyDescent="0.3">
      <c r="A885" s="450"/>
      <c r="B885" s="480" t="s">
        <v>97</v>
      </c>
      <c r="C885" s="481"/>
      <c r="D885" s="481"/>
      <c r="E885" s="481"/>
      <c r="F885" s="481"/>
      <c r="G885" s="481"/>
      <c r="H885" s="481"/>
      <c r="I885" s="482"/>
      <c r="J885" s="454" t="s">
        <v>5</v>
      </c>
      <c r="K885" s="7" t="s">
        <v>5</v>
      </c>
      <c r="L885" s="186"/>
      <c r="M885" s="187"/>
      <c r="N885" s="187"/>
      <c r="O885" s="186">
        <v>246</v>
      </c>
      <c r="P885" s="187"/>
      <c r="Q885" s="186">
        <f t="shared" si="123"/>
        <v>246</v>
      </c>
      <c r="R885" s="201"/>
      <c r="S885" s="201"/>
      <c r="T885" s="201"/>
      <c r="U885" s="46"/>
      <c r="V885" s="201"/>
      <c r="W885" s="201"/>
      <c r="X885" s="201"/>
      <c r="Y885" s="201"/>
      <c r="Z885" s="201"/>
      <c r="AA885" s="201"/>
      <c r="AB885" s="201"/>
      <c r="AC885" s="201"/>
      <c r="AD885" s="201"/>
      <c r="AE885" s="201"/>
      <c r="AF885" s="201"/>
      <c r="AG885" s="201"/>
      <c r="AH885" s="201"/>
      <c r="AI885" s="201"/>
      <c r="AJ885" s="201"/>
      <c r="AK885" s="201"/>
      <c r="AL885" s="202"/>
      <c r="AM885" s="201"/>
      <c r="AN885" s="201"/>
      <c r="AO885" s="201"/>
    </row>
    <row r="886" spans="1:41" ht="33" customHeight="1" x14ac:dyDescent="0.25">
      <c r="A886" s="437">
        <v>1</v>
      </c>
      <c r="B886" s="54">
        <v>71928000</v>
      </c>
      <c r="C886" s="448" t="s">
        <v>3</v>
      </c>
      <c r="D886" s="448" t="s">
        <v>2</v>
      </c>
      <c r="E886" s="448" t="s">
        <v>179</v>
      </c>
      <c r="F886" s="101">
        <v>3</v>
      </c>
      <c r="G886" s="114" t="s">
        <v>68</v>
      </c>
      <c r="H886" s="143">
        <v>701.2</v>
      </c>
      <c r="I886" s="101">
        <v>34</v>
      </c>
      <c r="J886" s="448" t="s">
        <v>184</v>
      </c>
      <c r="K886" s="2" t="s">
        <v>5</v>
      </c>
      <c r="L886" s="144">
        <f>L887+L888</f>
        <v>1976893</v>
      </c>
      <c r="M886" s="144">
        <f>M887+M888</f>
        <v>0</v>
      </c>
      <c r="N886" s="144">
        <f>N887+N888</f>
        <v>0</v>
      </c>
      <c r="O886" s="144">
        <f>O887+O888</f>
        <v>1882754</v>
      </c>
      <c r="P886" s="144">
        <f>P887+P888</f>
        <v>94139</v>
      </c>
      <c r="Q886" s="186">
        <f t="shared" si="123"/>
        <v>1976893</v>
      </c>
    </row>
    <row r="887" spans="1:41" ht="18" customHeight="1" x14ac:dyDescent="0.25">
      <c r="A887" s="438"/>
      <c r="B887" s="54">
        <v>71928000</v>
      </c>
      <c r="C887" s="448" t="s">
        <v>3</v>
      </c>
      <c r="D887" s="448"/>
      <c r="E887" s="448"/>
      <c r="F887" s="101"/>
      <c r="G887" s="114"/>
      <c r="H887" s="143"/>
      <c r="I887" s="101"/>
      <c r="J887" s="448" t="s">
        <v>231</v>
      </c>
      <c r="K887" s="19" t="s">
        <v>6</v>
      </c>
      <c r="L887" s="192">
        <v>1935473</v>
      </c>
      <c r="M887" s="144"/>
      <c r="N887" s="144"/>
      <c r="O887" s="193">
        <v>1843307</v>
      </c>
      <c r="P887" s="144">
        <v>92166</v>
      </c>
      <c r="Q887" s="186">
        <f t="shared" si="123"/>
        <v>1935473</v>
      </c>
    </row>
    <row r="888" spans="1:41" s="203" customFormat="1" ht="18" customHeight="1" x14ac:dyDescent="0.3">
      <c r="A888" s="439"/>
      <c r="B888" s="54">
        <v>71928000</v>
      </c>
      <c r="C888" s="448" t="s">
        <v>3</v>
      </c>
      <c r="D888" s="448"/>
      <c r="E888" s="448"/>
      <c r="F888" s="101"/>
      <c r="G888" s="114"/>
      <c r="H888" s="143"/>
      <c r="I888" s="101"/>
      <c r="J888" s="448" t="s">
        <v>189</v>
      </c>
      <c r="K888" s="2">
        <v>21</v>
      </c>
      <c r="L888" s="192">
        <v>41420</v>
      </c>
      <c r="M888" s="144"/>
      <c r="N888" s="144"/>
      <c r="O888" s="193">
        <v>39447</v>
      </c>
      <c r="P888" s="144">
        <v>1973</v>
      </c>
      <c r="Q888" s="186">
        <f t="shared" si="123"/>
        <v>41420</v>
      </c>
      <c r="R888" s="201"/>
      <c r="S888" s="201"/>
      <c r="T888" s="201"/>
      <c r="U888" s="46"/>
      <c r="V888" s="201"/>
      <c r="W888" s="201"/>
      <c r="X888" s="201"/>
      <c r="Y888" s="201"/>
      <c r="Z888" s="201"/>
      <c r="AA888" s="201"/>
      <c r="AB888" s="201"/>
      <c r="AC888" s="201"/>
      <c r="AD888" s="201"/>
      <c r="AE888" s="201"/>
      <c r="AF888" s="201"/>
      <c r="AG888" s="201"/>
      <c r="AH888" s="201"/>
      <c r="AI888" s="201"/>
      <c r="AJ888" s="201"/>
      <c r="AK888" s="201"/>
      <c r="AL888" s="202"/>
      <c r="AM888" s="201"/>
      <c r="AN888" s="201"/>
      <c r="AO888" s="201"/>
    </row>
    <row r="889" spans="1:41" ht="31.5" customHeight="1" x14ac:dyDescent="0.25">
      <c r="A889" s="437">
        <v>2</v>
      </c>
      <c r="B889" s="54">
        <v>71928000</v>
      </c>
      <c r="C889" s="448" t="s">
        <v>3</v>
      </c>
      <c r="D889" s="448" t="s">
        <v>2</v>
      </c>
      <c r="E889" s="448" t="s">
        <v>179</v>
      </c>
      <c r="F889" s="101" t="s">
        <v>148</v>
      </c>
      <c r="G889" s="114" t="s">
        <v>68</v>
      </c>
      <c r="H889" s="143">
        <v>692.2</v>
      </c>
      <c r="I889" s="101">
        <v>50</v>
      </c>
      <c r="J889" s="448" t="s">
        <v>184</v>
      </c>
      <c r="K889" s="2" t="s">
        <v>5</v>
      </c>
      <c r="L889" s="144">
        <f>L890+L891+L892+L893</f>
        <v>2912474</v>
      </c>
      <c r="M889" s="164">
        <f>L889</f>
        <v>2912474</v>
      </c>
      <c r="N889" s="144">
        <v>0</v>
      </c>
      <c r="O889" s="144">
        <v>0</v>
      </c>
      <c r="P889" s="144">
        <v>0</v>
      </c>
      <c r="Q889" s="186">
        <f t="shared" si="123"/>
        <v>2912474</v>
      </c>
    </row>
    <row r="890" spans="1:41" ht="18" customHeight="1" x14ac:dyDescent="0.25">
      <c r="A890" s="438"/>
      <c r="B890" s="54">
        <v>71928000</v>
      </c>
      <c r="C890" s="448" t="s">
        <v>3</v>
      </c>
      <c r="D890" s="448"/>
      <c r="E890" s="448"/>
      <c r="F890" s="101"/>
      <c r="G890" s="114"/>
      <c r="H890" s="143"/>
      <c r="I890" s="101"/>
      <c r="J890" s="448" t="s">
        <v>231</v>
      </c>
      <c r="K890" s="19" t="s">
        <v>6</v>
      </c>
      <c r="L890" s="192">
        <v>1935473</v>
      </c>
      <c r="M890" s="189">
        <f t="shared" ref="M890:M893" si="126">L890</f>
        <v>1935473</v>
      </c>
      <c r="N890" s="144"/>
      <c r="O890" s="193"/>
      <c r="P890" s="144"/>
      <c r="Q890" s="186">
        <f t="shared" si="123"/>
        <v>1935473</v>
      </c>
    </row>
    <row r="891" spans="1:41" s="203" customFormat="1" ht="31.5" customHeight="1" x14ac:dyDescent="0.3">
      <c r="A891" s="438"/>
      <c r="B891" s="54">
        <v>71928000</v>
      </c>
      <c r="C891" s="448" t="s">
        <v>3</v>
      </c>
      <c r="D891" s="448"/>
      <c r="E891" s="448"/>
      <c r="F891" s="101"/>
      <c r="G891" s="114"/>
      <c r="H891" s="143"/>
      <c r="I891" s="101"/>
      <c r="J891" s="42" t="s">
        <v>198</v>
      </c>
      <c r="K891" s="21" t="s">
        <v>8</v>
      </c>
      <c r="L891" s="192">
        <v>662963</v>
      </c>
      <c r="M891" s="189">
        <f t="shared" si="126"/>
        <v>662963</v>
      </c>
      <c r="N891" s="144"/>
      <c r="O891" s="193"/>
      <c r="P891" s="144"/>
      <c r="Q891" s="186">
        <f t="shared" si="123"/>
        <v>662963</v>
      </c>
      <c r="R891" s="201"/>
      <c r="S891" s="201"/>
      <c r="T891" s="201"/>
      <c r="U891" s="46"/>
      <c r="V891" s="201"/>
      <c r="W891" s="201"/>
      <c r="X891" s="201"/>
      <c r="Y891" s="201"/>
      <c r="Z891" s="201"/>
      <c r="AA891" s="201"/>
      <c r="AB891" s="201"/>
      <c r="AC891" s="201"/>
      <c r="AD891" s="201"/>
      <c r="AE891" s="201"/>
      <c r="AF891" s="201"/>
      <c r="AG891" s="201"/>
      <c r="AH891" s="201"/>
      <c r="AI891" s="201"/>
      <c r="AJ891" s="201"/>
      <c r="AK891" s="201"/>
      <c r="AL891" s="202"/>
      <c r="AM891" s="201"/>
      <c r="AN891" s="201"/>
      <c r="AO891" s="201"/>
    </row>
    <row r="892" spans="1:41" ht="30.75" customHeight="1" x14ac:dyDescent="0.25">
      <c r="A892" s="438"/>
      <c r="B892" s="54">
        <v>71928000</v>
      </c>
      <c r="C892" s="448" t="s">
        <v>3</v>
      </c>
      <c r="D892" s="448"/>
      <c r="E892" s="448"/>
      <c r="F892" s="101"/>
      <c r="G892" s="114"/>
      <c r="H892" s="143"/>
      <c r="I892" s="101"/>
      <c r="J892" s="5" t="s">
        <v>187</v>
      </c>
      <c r="K892" s="20" t="s">
        <v>13</v>
      </c>
      <c r="L892" s="192">
        <v>253016</v>
      </c>
      <c r="M892" s="189">
        <f t="shared" si="126"/>
        <v>253016</v>
      </c>
      <c r="N892" s="144"/>
      <c r="O892" s="193"/>
      <c r="P892" s="144"/>
      <c r="Q892" s="186">
        <f t="shared" si="123"/>
        <v>253016</v>
      </c>
    </row>
    <row r="893" spans="1:41" ht="18" customHeight="1" x14ac:dyDescent="0.25">
      <c r="A893" s="439"/>
      <c r="B893" s="54">
        <v>71928000</v>
      </c>
      <c r="C893" s="448" t="s">
        <v>3</v>
      </c>
      <c r="D893" s="448"/>
      <c r="E893" s="448"/>
      <c r="F893" s="101"/>
      <c r="G893" s="114"/>
      <c r="H893" s="143"/>
      <c r="I893" s="101"/>
      <c r="J893" s="448" t="s">
        <v>189</v>
      </c>
      <c r="K893" s="2">
        <v>21</v>
      </c>
      <c r="L893" s="192">
        <v>61022</v>
      </c>
      <c r="M893" s="189">
        <f t="shared" si="126"/>
        <v>61022</v>
      </c>
      <c r="N893" s="144"/>
      <c r="O893" s="193"/>
      <c r="P893" s="144"/>
      <c r="Q893" s="186">
        <f t="shared" si="123"/>
        <v>61022</v>
      </c>
    </row>
    <row r="894" spans="1:41" s="203" customFormat="1" ht="33.75" customHeight="1" x14ac:dyDescent="0.3">
      <c r="A894" s="437">
        <v>3</v>
      </c>
      <c r="B894" s="54">
        <v>71928000</v>
      </c>
      <c r="C894" s="448" t="s">
        <v>3</v>
      </c>
      <c r="D894" s="448" t="s">
        <v>2</v>
      </c>
      <c r="E894" s="448" t="s">
        <v>179</v>
      </c>
      <c r="F894" s="101">
        <v>5</v>
      </c>
      <c r="G894" s="114" t="s">
        <v>68</v>
      </c>
      <c r="H894" s="143">
        <v>689.1</v>
      </c>
      <c r="I894" s="101">
        <v>37</v>
      </c>
      <c r="J894" s="448" t="s">
        <v>184</v>
      </c>
      <c r="K894" s="2" t="s">
        <v>5</v>
      </c>
      <c r="L894" s="144">
        <f>L895+L896+L897</f>
        <v>2531080</v>
      </c>
      <c r="M894" s="164">
        <f>L894</f>
        <v>2531080</v>
      </c>
      <c r="N894" s="144">
        <v>0</v>
      </c>
      <c r="O894" s="144">
        <v>0</v>
      </c>
      <c r="P894" s="144">
        <v>0</v>
      </c>
      <c r="Q894" s="186">
        <f t="shared" si="123"/>
        <v>2531080</v>
      </c>
      <c r="R894" s="201"/>
      <c r="S894" s="201"/>
      <c r="T894" s="201"/>
      <c r="U894" s="46"/>
      <c r="V894" s="201"/>
      <c r="W894" s="201"/>
      <c r="X894" s="201"/>
      <c r="Y894" s="201"/>
      <c r="Z894" s="201"/>
      <c r="AA894" s="201"/>
      <c r="AB894" s="201"/>
      <c r="AC894" s="201"/>
      <c r="AD894" s="201"/>
      <c r="AE894" s="201"/>
      <c r="AF894" s="201"/>
      <c r="AG894" s="201"/>
      <c r="AH894" s="201"/>
      <c r="AI894" s="201"/>
      <c r="AJ894" s="201"/>
      <c r="AK894" s="201"/>
      <c r="AL894" s="202"/>
      <c r="AM894" s="201"/>
      <c r="AN894" s="201"/>
      <c r="AO894" s="201"/>
    </row>
    <row r="895" spans="1:41" s="17" customFormat="1" ht="18" customHeight="1" x14ac:dyDescent="0.3">
      <c r="A895" s="438"/>
      <c r="B895" s="54">
        <v>71928000</v>
      </c>
      <c r="C895" s="448" t="s">
        <v>3</v>
      </c>
      <c r="D895" s="448"/>
      <c r="E895" s="448"/>
      <c r="F895" s="101"/>
      <c r="G895" s="114"/>
      <c r="H895" s="143"/>
      <c r="I895" s="101"/>
      <c r="J895" s="448" t="s">
        <v>231</v>
      </c>
      <c r="K895" s="19" t="s">
        <v>6</v>
      </c>
      <c r="L895" s="192">
        <v>1935473</v>
      </c>
      <c r="M895" s="189">
        <f t="shared" ref="M895:M897" si="127">L895</f>
        <v>1935473</v>
      </c>
      <c r="N895" s="144"/>
      <c r="O895" s="193"/>
      <c r="P895" s="144"/>
      <c r="Q895" s="186">
        <f t="shared" si="123"/>
        <v>1935473</v>
      </c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26"/>
      <c r="AM895" s="30"/>
      <c r="AN895" s="30"/>
      <c r="AO895" s="30"/>
    </row>
    <row r="896" spans="1:41" s="17" customFormat="1" ht="31.5" customHeight="1" x14ac:dyDescent="0.3">
      <c r="A896" s="438"/>
      <c r="B896" s="54">
        <v>71928000</v>
      </c>
      <c r="C896" s="448" t="s">
        <v>3</v>
      </c>
      <c r="D896" s="448"/>
      <c r="E896" s="448"/>
      <c r="F896" s="101"/>
      <c r="G896" s="114"/>
      <c r="H896" s="143"/>
      <c r="I896" s="101"/>
      <c r="J896" s="5" t="s">
        <v>192</v>
      </c>
      <c r="K896" s="2" t="s">
        <v>4</v>
      </c>
      <c r="L896" s="192">
        <v>542576</v>
      </c>
      <c r="M896" s="189">
        <f t="shared" si="127"/>
        <v>542576</v>
      </c>
      <c r="N896" s="144"/>
      <c r="O896" s="193"/>
      <c r="P896" s="144"/>
      <c r="Q896" s="186">
        <f t="shared" si="123"/>
        <v>542576</v>
      </c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26"/>
      <c r="AM896" s="30"/>
      <c r="AN896" s="30"/>
      <c r="AO896" s="30"/>
    </row>
    <row r="897" spans="1:41" s="17" customFormat="1" ht="18" customHeight="1" x14ac:dyDescent="0.3">
      <c r="A897" s="439"/>
      <c r="B897" s="54">
        <v>71928000</v>
      </c>
      <c r="C897" s="448" t="s">
        <v>3</v>
      </c>
      <c r="D897" s="448"/>
      <c r="E897" s="448"/>
      <c r="F897" s="101"/>
      <c r="G897" s="114"/>
      <c r="H897" s="143"/>
      <c r="I897" s="101"/>
      <c r="J897" s="448" t="s">
        <v>189</v>
      </c>
      <c r="K897" s="2">
        <v>21</v>
      </c>
      <c r="L897" s="192">
        <v>53031</v>
      </c>
      <c r="M897" s="189">
        <f t="shared" si="127"/>
        <v>53031</v>
      </c>
      <c r="N897" s="144"/>
      <c r="O897" s="193"/>
      <c r="P897" s="144"/>
      <c r="Q897" s="186">
        <f t="shared" si="123"/>
        <v>53031</v>
      </c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26"/>
      <c r="AM897" s="30"/>
      <c r="AN897" s="30"/>
      <c r="AO897" s="30"/>
    </row>
    <row r="898" spans="1:41" s="17" customFormat="1" ht="31.5" customHeight="1" x14ac:dyDescent="0.3">
      <c r="A898" s="437">
        <v>4</v>
      </c>
      <c r="B898" s="54">
        <v>71928000</v>
      </c>
      <c r="C898" s="448" t="s">
        <v>3</v>
      </c>
      <c r="D898" s="448" t="s">
        <v>2</v>
      </c>
      <c r="E898" s="448" t="s">
        <v>179</v>
      </c>
      <c r="F898" s="101" t="s">
        <v>180</v>
      </c>
      <c r="G898" s="114" t="s">
        <v>68</v>
      </c>
      <c r="H898" s="143">
        <v>694.8</v>
      </c>
      <c r="I898" s="101">
        <v>40</v>
      </c>
      <c r="J898" s="448" t="s">
        <v>184</v>
      </c>
      <c r="K898" s="2" t="s">
        <v>5</v>
      </c>
      <c r="L898" s="144">
        <f>L899+L900+L901+L902</f>
        <v>4786298</v>
      </c>
      <c r="M898" s="164">
        <f>L898</f>
        <v>4786298</v>
      </c>
      <c r="N898" s="144">
        <v>0</v>
      </c>
      <c r="O898" s="144">
        <v>0</v>
      </c>
      <c r="P898" s="144">
        <v>0</v>
      </c>
      <c r="Q898" s="186">
        <f t="shared" si="123"/>
        <v>4786298</v>
      </c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26"/>
      <c r="AM898" s="30"/>
      <c r="AN898" s="30"/>
      <c r="AO898" s="30"/>
    </row>
    <row r="899" spans="1:41" s="41" customFormat="1" ht="18" customHeight="1" x14ac:dyDescent="0.25">
      <c r="A899" s="438"/>
      <c r="B899" s="54">
        <v>71928000</v>
      </c>
      <c r="C899" s="448" t="s">
        <v>3</v>
      </c>
      <c r="D899" s="8"/>
      <c r="E899" s="448"/>
      <c r="F899" s="101"/>
      <c r="G899" s="114"/>
      <c r="H899" s="143"/>
      <c r="I899" s="101"/>
      <c r="J899" s="448" t="s">
        <v>231</v>
      </c>
      <c r="K899" s="19" t="s">
        <v>6</v>
      </c>
      <c r="L899" s="192">
        <v>1980937</v>
      </c>
      <c r="M899" s="189">
        <f t="shared" ref="M899:M902" si="128">L899</f>
        <v>1980937</v>
      </c>
      <c r="N899" s="144"/>
      <c r="O899" s="193"/>
      <c r="P899" s="144"/>
      <c r="Q899" s="186">
        <f t="shared" si="123"/>
        <v>1980937</v>
      </c>
    </row>
    <row r="900" spans="1:41" s="17" customFormat="1" ht="30.75" customHeight="1" x14ac:dyDescent="0.3">
      <c r="A900" s="438"/>
      <c r="B900" s="54">
        <v>71928000</v>
      </c>
      <c r="C900" s="448" t="s">
        <v>3</v>
      </c>
      <c r="D900" s="8"/>
      <c r="E900" s="448"/>
      <c r="F900" s="101"/>
      <c r="G900" s="114"/>
      <c r="H900" s="143"/>
      <c r="I900" s="101"/>
      <c r="J900" s="5" t="s">
        <v>187</v>
      </c>
      <c r="K900" s="2" t="s">
        <v>13</v>
      </c>
      <c r="L900" s="192">
        <v>256748</v>
      </c>
      <c r="M900" s="189">
        <f t="shared" si="128"/>
        <v>256748</v>
      </c>
      <c r="N900" s="144"/>
      <c r="O900" s="193"/>
      <c r="P900" s="144"/>
      <c r="Q900" s="186">
        <f t="shared" si="123"/>
        <v>256748</v>
      </c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26"/>
      <c r="AM900" s="30"/>
      <c r="AN900" s="30"/>
      <c r="AO900" s="30"/>
    </row>
    <row r="901" spans="1:41" s="17" customFormat="1" ht="18" customHeight="1" x14ac:dyDescent="0.3">
      <c r="A901" s="438"/>
      <c r="B901" s="54">
        <v>71928000</v>
      </c>
      <c r="C901" s="448" t="s">
        <v>3</v>
      </c>
      <c r="D901" s="8"/>
      <c r="E901" s="448"/>
      <c r="F901" s="101"/>
      <c r="G901" s="114"/>
      <c r="H901" s="143"/>
      <c r="I901" s="101"/>
      <c r="J901" s="5" t="s">
        <v>191</v>
      </c>
      <c r="K901" s="20" t="s">
        <v>9</v>
      </c>
      <c r="L901" s="192">
        <v>2448332</v>
      </c>
      <c r="M901" s="189">
        <f t="shared" si="128"/>
        <v>2448332</v>
      </c>
      <c r="N901" s="144"/>
      <c r="O901" s="193"/>
      <c r="P901" s="144"/>
      <c r="Q901" s="186">
        <f t="shared" si="123"/>
        <v>2448332</v>
      </c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26"/>
      <c r="AM901" s="30"/>
      <c r="AN901" s="30"/>
      <c r="AO901" s="30"/>
    </row>
    <row r="902" spans="1:41" s="17" customFormat="1" ht="18" customHeight="1" x14ac:dyDescent="0.3">
      <c r="A902" s="439"/>
      <c r="B902" s="54">
        <v>71928000</v>
      </c>
      <c r="C902" s="448" t="s">
        <v>3</v>
      </c>
      <c r="D902" s="8"/>
      <c r="E902" s="448"/>
      <c r="F902" s="101"/>
      <c r="G902" s="114"/>
      <c r="H902" s="143"/>
      <c r="I902" s="101"/>
      <c r="J902" s="448" t="s">
        <v>189</v>
      </c>
      <c r="K902" s="2">
        <v>21</v>
      </c>
      <c r="L902" s="192">
        <v>100281</v>
      </c>
      <c r="M902" s="189">
        <f t="shared" si="128"/>
        <v>100281</v>
      </c>
      <c r="N902" s="144"/>
      <c r="O902" s="193"/>
      <c r="P902" s="144"/>
      <c r="Q902" s="186">
        <f t="shared" si="123"/>
        <v>100281</v>
      </c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26"/>
      <c r="AM902" s="30"/>
      <c r="AN902" s="30"/>
      <c r="AO902" s="30"/>
    </row>
    <row r="903" spans="1:41" ht="18" customHeight="1" x14ac:dyDescent="0.25">
      <c r="A903" s="500" t="s">
        <v>181</v>
      </c>
      <c r="B903" s="501"/>
      <c r="C903" s="501"/>
      <c r="D903" s="501"/>
      <c r="E903" s="502"/>
      <c r="F903" s="173">
        <f>F904+F970+F1009+F1025+F1132+F1358+F1531+F1625+F1645+F1731+F1740+F1754</f>
        <v>224</v>
      </c>
      <c r="G903" s="279" t="s">
        <v>5</v>
      </c>
      <c r="H903" s="280">
        <f>H904+H970+H1009+H1025+H1132+H1358+H1531+H1625+H1645+H1731+H1740+H1754</f>
        <v>920733.95</v>
      </c>
      <c r="I903" s="173">
        <f>I904+I970+I1009+I1025+I1132+I1358+I1531+I1625+I1645+I1731+I1740+I1754</f>
        <v>38424</v>
      </c>
      <c r="J903" s="279" t="s">
        <v>5</v>
      </c>
      <c r="K903" s="279" t="s">
        <v>5</v>
      </c>
      <c r="L903" s="144">
        <f>L904+L970+L1009+L1025+L1132+L1358+L1531+L1625+L1645+L1731+L1740+L1754</f>
        <v>865014402</v>
      </c>
      <c r="M903" s="144">
        <f>M904+M970+M1009+M1025+M1132+M1358+M1531+M1625+M1645+M1731+M1740+M1754</f>
        <v>841153066</v>
      </c>
      <c r="N903" s="144">
        <f>N904+N970+N1009+N1025+N1132+N1358+N1531+N1625+N1645+N1731+N1740+N1754</f>
        <v>0</v>
      </c>
      <c r="O903" s="144">
        <f>O904+O970+O1009+O1025+O1132+O1358+O1531+O1625+O1645+O1731+O1740+O1754</f>
        <v>25047000</v>
      </c>
      <c r="P903" s="144">
        <f>P904+P970+P1009+P1025+P1132+P1358+P1531+P1625+P1645+P1731+P1740+P1754</f>
        <v>1193066.8</v>
      </c>
      <c r="Q903" s="186">
        <f>M903+N903+O903+P903</f>
        <v>867393132.79999995</v>
      </c>
    </row>
    <row r="904" spans="1:41" ht="18" customHeight="1" x14ac:dyDescent="0.25">
      <c r="A904" s="485" t="s">
        <v>182</v>
      </c>
      <c r="B904" s="486"/>
      <c r="C904" s="486"/>
      <c r="D904" s="486"/>
      <c r="E904" s="487"/>
      <c r="F904" s="101">
        <v>16</v>
      </c>
      <c r="G904" s="454" t="s">
        <v>5</v>
      </c>
      <c r="H904" s="143">
        <f>H906+H909+H914+H917+H920+H924+H927+H932+H935+H941+H947+H952+H956+H959+H962</f>
        <v>34535.000000000007</v>
      </c>
      <c r="I904" s="101">
        <f>I906+I909+I914+I917+I920+I924+I927+I932+I935+I941+I947+I952+I956+I959+I962</f>
        <v>1185</v>
      </c>
      <c r="J904" s="454" t="s">
        <v>5</v>
      </c>
      <c r="K904" s="7" t="s">
        <v>5</v>
      </c>
      <c r="L904" s="186">
        <f>L906+L909+L914+L917+L920+L924+L927+L932+L935+L941+L947+L952+L956+L959+L962+L967</f>
        <v>46586962</v>
      </c>
      <c r="M904" s="186">
        <f>M906+M909+M914+M917+M920+M924+M927+M932+M935+M941+M947+M952+M956+M959+M962+M967</f>
        <v>45428047</v>
      </c>
      <c r="N904" s="186">
        <f t="shared" ref="N904" si="129">N906+N909+N914+N917+N920+N924+N927+N932+N935+N941+N947+N952+N956+N959+N962+N967</f>
        <v>0</v>
      </c>
      <c r="O904" s="186">
        <f>O906+O909+O914+O917+O920+O924+O927+O932+O935+O941+O947+O952+O956+O959+O962+O967+O905</f>
        <v>1306000</v>
      </c>
      <c r="P904" s="186">
        <f>P906+P909+P914+P917+P920+P924+P927+P932+P935+P941+P947+P952+P956+P959+P962+P967</f>
        <v>57945.75</v>
      </c>
      <c r="Q904" s="186">
        <f>M904+N904+O904+P904</f>
        <v>46791992.75</v>
      </c>
      <c r="S904" s="140"/>
    </row>
    <row r="905" spans="1:41" ht="18" customHeight="1" x14ac:dyDescent="0.25">
      <c r="A905" s="448"/>
      <c r="B905" s="480" t="s">
        <v>97</v>
      </c>
      <c r="C905" s="481"/>
      <c r="D905" s="481"/>
      <c r="E905" s="481"/>
      <c r="F905" s="481"/>
      <c r="G905" s="481"/>
      <c r="H905" s="481"/>
      <c r="I905" s="482"/>
      <c r="J905" s="454" t="s">
        <v>5</v>
      </c>
      <c r="K905" s="7" t="s">
        <v>5</v>
      </c>
      <c r="L905" s="186"/>
      <c r="M905" s="187"/>
      <c r="N905" s="187"/>
      <c r="O905" s="186">
        <f>545030.75-60000-175000-105000</f>
        <v>205030.75</v>
      </c>
      <c r="P905" s="187"/>
      <c r="Q905" s="186">
        <f>M905+N905+O905+P905</f>
        <v>205030.75</v>
      </c>
      <c r="S905" s="140"/>
    </row>
    <row r="906" spans="1:41" ht="18" customHeight="1" x14ac:dyDescent="0.25">
      <c r="A906" s="471">
        <v>1</v>
      </c>
      <c r="B906" s="454">
        <v>71951000</v>
      </c>
      <c r="C906" s="5" t="s">
        <v>51</v>
      </c>
      <c r="D906" s="5" t="s">
        <v>51</v>
      </c>
      <c r="E906" s="5" t="s">
        <v>183</v>
      </c>
      <c r="F906" s="176">
        <v>7</v>
      </c>
      <c r="G906" s="114" t="s">
        <v>68</v>
      </c>
      <c r="H906" s="145">
        <v>1672.2</v>
      </c>
      <c r="I906" s="101">
        <v>54</v>
      </c>
      <c r="J906" s="448" t="s">
        <v>184</v>
      </c>
      <c r="K906" s="19" t="s">
        <v>5</v>
      </c>
      <c r="L906" s="189">
        <f>L907+L908</f>
        <v>243055</v>
      </c>
      <c r="M906" s="189">
        <f>M907+M908</f>
        <v>243055</v>
      </c>
      <c r="N906" s="189">
        <v>0</v>
      </c>
      <c r="O906" s="189">
        <f>O907</f>
        <v>0</v>
      </c>
      <c r="P906" s="189">
        <f>P907</f>
        <v>0</v>
      </c>
      <c r="Q906" s="186">
        <f>M906+N906+O906+P906</f>
        <v>243055</v>
      </c>
    </row>
    <row r="907" spans="1:41" ht="48" customHeight="1" x14ac:dyDescent="0.25">
      <c r="A907" s="472"/>
      <c r="B907" s="454">
        <v>71951000</v>
      </c>
      <c r="C907" s="5" t="s">
        <v>51</v>
      </c>
      <c r="D907" s="5"/>
      <c r="E907" s="5"/>
      <c r="F907" s="176"/>
      <c r="G907" s="114"/>
      <c r="H907" s="145"/>
      <c r="I907" s="101"/>
      <c r="J907" s="5" t="s">
        <v>185</v>
      </c>
      <c r="K907" s="19" t="s">
        <v>25</v>
      </c>
      <c r="L907" s="189">
        <v>223055</v>
      </c>
      <c r="M907" s="189">
        <f>L907</f>
        <v>223055</v>
      </c>
      <c r="N907" s="189"/>
      <c r="O907" s="189"/>
      <c r="P907" s="189"/>
      <c r="Q907" s="186">
        <f>M907+N907+O907+P907</f>
        <v>223055</v>
      </c>
    </row>
    <row r="908" spans="1:41" s="250" customFormat="1" ht="19.5" customHeight="1" x14ac:dyDescent="0.3">
      <c r="A908" s="473"/>
      <c r="B908" s="454">
        <v>71951000</v>
      </c>
      <c r="C908" s="5" t="s">
        <v>51</v>
      </c>
      <c r="D908" s="5"/>
      <c r="E908" s="5"/>
      <c r="F908" s="176"/>
      <c r="G908" s="81"/>
      <c r="H908" s="145"/>
      <c r="I908" s="101"/>
      <c r="J908" s="5" t="s">
        <v>303</v>
      </c>
      <c r="K908" s="20" t="s">
        <v>298</v>
      </c>
      <c r="L908" s="164">
        <v>20000</v>
      </c>
      <c r="M908" s="186">
        <f>L908</f>
        <v>20000</v>
      </c>
      <c r="N908" s="186"/>
      <c r="O908" s="186"/>
      <c r="P908" s="186"/>
      <c r="Q908" s="186">
        <f t="shared" si="123"/>
        <v>20000</v>
      </c>
      <c r="R908" s="248"/>
      <c r="S908" s="248"/>
      <c r="T908" s="248"/>
      <c r="U908" s="251"/>
      <c r="V908" s="248"/>
      <c r="W908" s="248"/>
      <c r="X908" s="248"/>
      <c r="Y908" s="248"/>
      <c r="Z908" s="248"/>
      <c r="AA908" s="248"/>
      <c r="AB908" s="248"/>
      <c r="AC908" s="248"/>
      <c r="AD908" s="248"/>
      <c r="AE908" s="248"/>
      <c r="AF908" s="248"/>
      <c r="AG908" s="248"/>
      <c r="AH908" s="248"/>
      <c r="AI908" s="248"/>
      <c r="AJ908" s="248"/>
      <c r="AK908" s="248"/>
      <c r="AL908" s="249"/>
      <c r="AM908" s="248"/>
      <c r="AN908" s="248"/>
      <c r="AO908" s="248"/>
    </row>
    <row r="909" spans="1:41" ht="18" customHeight="1" x14ac:dyDescent="0.25">
      <c r="A909" s="471">
        <v>2</v>
      </c>
      <c r="B909" s="454">
        <v>71951000</v>
      </c>
      <c r="C909" s="5" t="s">
        <v>51</v>
      </c>
      <c r="D909" s="5" t="s">
        <v>51</v>
      </c>
      <c r="E909" s="5" t="s">
        <v>106</v>
      </c>
      <c r="F909" s="176">
        <v>50</v>
      </c>
      <c r="G909" s="114" t="s">
        <v>68</v>
      </c>
      <c r="H909" s="145">
        <v>1392.9</v>
      </c>
      <c r="I909" s="101">
        <v>53</v>
      </c>
      <c r="J909" s="448" t="s">
        <v>184</v>
      </c>
      <c r="K909" s="19" t="s">
        <v>5</v>
      </c>
      <c r="L909" s="189">
        <f>L910+L911+L912+L913</f>
        <v>4327449</v>
      </c>
      <c r="M909" s="164">
        <f>L909</f>
        <v>4327449</v>
      </c>
      <c r="N909" s="189">
        <v>0</v>
      </c>
      <c r="O909" s="189">
        <v>0</v>
      </c>
      <c r="P909" s="144">
        <v>0</v>
      </c>
      <c r="Q909" s="186">
        <f t="shared" si="123"/>
        <v>4327449</v>
      </c>
    </row>
    <row r="910" spans="1:41" ht="18" customHeight="1" x14ac:dyDescent="0.25">
      <c r="A910" s="472"/>
      <c r="B910" s="454">
        <v>71951000</v>
      </c>
      <c r="C910" s="5" t="s">
        <v>51</v>
      </c>
      <c r="D910" s="5"/>
      <c r="E910" s="5"/>
      <c r="F910" s="176"/>
      <c r="G910" s="114"/>
      <c r="H910" s="145"/>
      <c r="I910" s="101"/>
      <c r="J910" s="5" t="s">
        <v>186</v>
      </c>
      <c r="K910" s="19">
        <v>10</v>
      </c>
      <c r="L910" s="189">
        <v>2610398</v>
      </c>
      <c r="M910" s="189">
        <f>L910</f>
        <v>2610398</v>
      </c>
      <c r="N910" s="189"/>
      <c r="O910" s="189"/>
      <c r="P910" s="189"/>
      <c r="Q910" s="186">
        <f t="shared" si="123"/>
        <v>2610398</v>
      </c>
    </row>
    <row r="911" spans="1:41" ht="30.75" customHeight="1" x14ac:dyDescent="0.25">
      <c r="A911" s="472"/>
      <c r="B911" s="454">
        <v>71951000</v>
      </c>
      <c r="C911" s="5" t="s">
        <v>51</v>
      </c>
      <c r="D911" s="5"/>
      <c r="E911" s="5"/>
      <c r="F911" s="176"/>
      <c r="G911" s="114"/>
      <c r="H911" s="145"/>
      <c r="I911" s="101"/>
      <c r="J911" s="5" t="s">
        <v>187</v>
      </c>
      <c r="K911" s="20" t="s">
        <v>13</v>
      </c>
      <c r="L911" s="189">
        <v>369783</v>
      </c>
      <c r="M911" s="189">
        <f>L911</f>
        <v>369783</v>
      </c>
      <c r="N911" s="189"/>
      <c r="O911" s="189"/>
      <c r="P911" s="189"/>
      <c r="Q911" s="186">
        <f>M911+N911+O911+P911</f>
        <v>369783</v>
      </c>
    </row>
    <row r="912" spans="1:41" ht="33.75" customHeight="1" x14ac:dyDescent="0.25">
      <c r="A912" s="472"/>
      <c r="B912" s="454">
        <v>71951000</v>
      </c>
      <c r="C912" s="5" t="s">
        <v>51</v>
      </c>
      <c r="D912" s="5"/>
      <c r="E912" s="5"/>
      <c r="F912" s="176"/>
      <c r="G912" s="114"/>
      <c r="H912" s="145"/>
      <c r="I912" s="101"/>
      <c r="J912" s="448" t="s">
        <v>188</v>
      </c>
      <c r="K912" s="20" t="s">
        <v>12</v>
      </c>
      <c r="L912" s="189">
        <v>1256600</v>
      </c>
      <c r="M912" s="189">
        <f t="shared" ref="M912:M913" si="130">L912</f>
        <v>1256600</v>
      </c>
      <c r="N912" s="189"/>
      <c r="O912" s="189"/>
      <c r="P912" s="189"/>
      <c r="Q912" s="186">
        <f t="shared" si="123"/>
        <v>1256600</v>
      </c>
    </row>
    <row r="913" spans="1:41" ht="18" customHeight="1" x14ac:dyDescent="0.25">
      <c r="A913" s="473"/>
      <c r="B913" s="454">
        <v>71951000</v>
      </c>
      <c r="C913" s="5" t="s">
        <v>51</v>
      </c>
      <c r="D913" s="5"/>
      <c r="E913" s="5"/>
      <c r="F913" s="176"/>
      <c r="G913" s="114"/>
      <c r="H913" s="145"/>
      <c r="I913" s="101"/>
      <c r="J913" s="448" t="s">
        <v>189</v>
      </c>
      <c r="K913" s="20">
        <v>21</v>
      </c>
      <c r="L913" s="189">
        <v>90668</v>
      </c>
      <c r="M913" s="189">
        <f t="shared" si="130"/>
        <v>90668</v>
      </c>
      <c r="N913" s="189"/>
      <c r="O913" s="189"/>
      <c r="P913" s="189"/>
      <c r="Q913" s="186">
        <f t="shared" si="123"/>
        <v>90668</v>
      </c>
    </row>
    <row r="914" spans="1:41" ht="18" customHeight="1" x14ac:dyDescent="0.25">
      <c r="A914" s="471">
        <v>3</v>
      </c>
      <c r="B914" s="454">
        <v>71951000</v>
      </c>
      <c r="C914" s="5" t="s">
        <v>51</v>
      </c>
      <c r="D914" s="5" t="s">
        <v>51</v>
      </c>
      <c r="E914" s="5" t="s">
        <v>22</v>
      </c>
      <c r="F914" s="176">
        <v>20</v>
      </c>
      <c r="G914" s="114" t="s">
        <v>68</v>
      </c>
      <c r="H914" s="145">
        <v>1368.3</v>
      </c>
      <c r="I914" s="101">
        <v>52</v>
      </c>
      <c r="J914" s="448" t="s">
        <v>184</v>
      </c>
      <c r="K914" s="19" t="s">
        <v>5</v>
      </c>
      <c r="L914" s="189">
        <f>L915+L916</f>
        <v>213788</v>
      </c>
      <c r="M914" s="189">
        <f>M915+M916</f>
        <v>213788</v>
      </c>
      <c r="N914" s="189">
        <v>0</v>
      </c>
      <c r="O914" s="189">
        <f>O915</f>
        <v>0</v>
      </c>
      <c r="P914" s="189">
        <f>P915</f>
        <v>0</v>
      </c>
      <c r="Q914" s="186">
        <f>M914+N914+O914+P914</f>
        <v>213788</v>
      </c>
    </row>
    <row r="915" spans="1:41" ht="48" customHeight="1" x14ac:dyDescent="0.25">
      <c r="A915" s="472"/>
      <c r="B915" s="454">
        <v>71951000</v>
      </c>
      <c r="C915" s="5" t="s">
        <v>51</v>
      </c>
      <c r="D915" s="5"/>
      <c r="E915" s="5"/>
      <c r="F915" s="176"/>
      <c r="G915" s="114"/>
      <c r="H915" s="145"/>
      <c r="I915" s="101"/>
      <c r="J915" s="5" t="s">
        <v>185</v>
      </c>
      <c r="K915" s="19" t="s">
        <v>25</v>
      </c>
      <c r="L915" s="189">
        <v>193788</v>
      </c>
      <c r="M915" s="189">
        <f>L915</f>
        <v>193788</v>
      </c>
      <c r="N915" s="189"/>
      <c r="O915" s="189"/>
      <c r="P915" s="189"/>
      <c r="Q915" s="186">
        <f>M915+N915+O915+P915</f>
        <v>193788</v>
      </c>
    </row>
    <row r="916" spans="1:41" s="250" customFormat="1" ht="19.5" customHeight="1" x14ac:dyDescent="0.3">
      <c r="A916" s="473"/>
      <c r="B916" s="454">
        <v>71951000</v>
      </c>
      <c r="C916" s="5" t="s">
        <v>51</v>
      </c>
      <c r="D916" s="5"/>
      <c r="E916" s="5"/>
      <c r="F916" s="176"/>
      <c r="G916" s="81"/>
      <c r="H916" s="145"/>
      <c r="I916" s="101"/>
      <c r="J916" s="5" t="s">
        <v>303</v>
      </c>
      <c r="K916" s="20" t="s">
        <v>298</v>
      </c>
      <c r="L916" s="164">
        <v>20000</v>
      </c>
      <c r="M916" s="186">
        <f>L916</f>
        <v>20000</v>
      </c>
      <c r="N916" s="186"/>
      <c r="O916" s="186"/>
      <c r="P916" s="186"/>
      <c r="Q916" s="186">
        <f>M916+N916+O916+P916</f>
        <v>20000</v>
      </c>
      <c r="R916" s="248"/>
      <c r="S916" s="248"/>
      <c r="T916" s="248"/>
      <c r="U916" s="251"/>
      <c r="V916" s="248"/>
      <c r="W916" s="248"/>
      <c r="X916" s="248"/>
      <c r="Y916" s="248"/>
      <c r="Z916" s="248"/>
      <c r="AA916" s="248"/>
      <c r="AB916" s="248"/>
      <c r="AC916" s="248"/>
      <c r="AD916" s="248"/>
      <c r="AE916" s="248"/>
      <c r="AF916" s="248"/>
      <c r="AG916" s="248"/>
      <c r="AH916" s="248"/>
      <c r="AI916" s="248"/>
      <c r="AJ916" s="248"/>
      <c r="AK916" s="248"/>
      <c r="AL916" s="249"/>
      <c r="AM916" s="248"/>
      <c r="AN916" s="248"/>
      <c r="AO916" s="248"/>
    </row>
    <row r="917" spans="1:41" ht="18" customHeight="1" x14ac:dyDescent="0.25">
      <c r="A917" s="471">
        <v>4</v>
      </c>
      <c r="B917" s="454">
        <v>71951000</v>
      </c>
      <c r="C917" s="5" t="s">
        <v>51</v>
      </c>
      <c r="D917" s="5" t="s">
        <v>51</v>
      </c>
      <c r="E917" s="5" t="s">
        <v>190</v>
      </c>
      <c r="F917" s="176" t="s">
        <v>137</v>
      </c>
      <c r="G917" s="114" t="s">
        <v>68</v>
      </c>
      <c r="H917" s="145">
        <v>542.1</v>
      </c>
      <c r="I917" s="101">
        <v>15</v>
      </c>
      <c r="J917" s="448" t="s">
        <v>184</v>
      </c>
      <c r="K917" s="19" t="s">
        <v>5</v>
      </c>
      <c r="L917" s="189">
        <f>L918+L919</f>
        <v>172545</v>
      </c>
      <c r="M917" s="189">
        <f>M918+M919</f>
        <v>172545</v>
      </c>
      <c r="N917" s="189">
        <v>0</v>
      </c>
      <c r="O917" s="189">
        <f>O918</f>
        <v>0</v>
      </c>
      <c r="P917" s="189">
        <f>P918</f>
        <v>0</v>
      </c>
      <c r="Q917" s="186">
        <f>M917+N917+O917+P917</f>
        <v>172545</v>
      </c>
    </row>
    <row r="918" spans="1:41" ht="48" customHeight="1" x14ac:dyDescent="0.25">
      <c r="A918" s="472"/>
      <c r="B918" s="454">
        <v>71951000</v>
      </c>
      <c r="C918" s="5" t="s">
        <v>51</v>
      </c>
      <c r="D918" s="5"/>
      <c r="E918" s="5"/>
      <c r="F918" s="176"/>
      <c r="G918" s="114"/>
      <c r="H918" s="145"/>
      <c r="I918" s="101"/>
      <c r="J918" s="5" t="s">
        <v>185</v>
      </c>
      <c r="K918" s="19" t="s">
        <v>25</v>
      </c>
      <c r="L918" s="189">
        <v>152545</v>
      </c>
      <c r="M918" s="189">
        <f>L918</f>
        <v>152545</v>
      </c>
      <c r="N918" s="189"/>
      <c r="O918" s="189"/>
      <c r="P918" s="189"/>
      <c r="Q918" s="186">
        <f t="shared" si="123"/>
        <v>152545</v>
      </c>
    </row>
    <row r="919" spans="1:41" s="250" customFormat="1" ht="19.5" customHeight="1" x14ac:dyDescent="0.3">
      <c r="A919" s="473"/>
      <c r="B919" s="454">
        <v>71951000</v>
      </c>
      <c r="C919" s="5" t="s">
        <v>51</v>
      </c>
      <c r="D919" s="5"/>
      <c r="E919" s="5"/>
      <c r="F919" s="176"/>
      <c r="G919" s="81"/>
      <c r="H919" s="145"/>
      <c r="I919" s="101"/>
      <c r="J919" s="5" t="s">
        <v>303</v>
      </c>
      <c r="K919" s="20" t="s">
        <v>298</v>
      </c>
      <c r="L919" s="164">
        <v>20000</v>
      </c>
      <c r="M919" s="186">
        <f>L919</f>
        <v>20000</v>
      </c>
      <c r="N919" s="186"/>
      <c r="O919" s="186"/>
      <c r="P919" s="186"/>
      <c r="Q919" s="186">
        <f t="shared" si="123"/>
        <v>20000</v>
      </c>
      <c r="R919" s="248"/>
      <c r="S919" s="248"/>
      <c r="T919" s="248"/>
      <c r="U919" s="251"/>
      <c r="V919" s="248"/>
      <c r="W919" s="248"/>
      <c r="X919" s="248"/>
      <c r="Y919" s="248"/>
      <c r="Z919" s="248"/>
      <c r="AA919" s="248"/>
      <c r="AB919" s="248"/>
      <c r="AC919" s="248"/>
      <c r="AD919" s="248"/>
      <c r="AE919" s="248"/>
      <c r="AF919" s="248"/>
      <c r="AG919" s="248"/>
      <c r="AH919" s="248"/>
      <c r="AI919" s="248"/>
      <c r="AJ919" s="248"/>
      <c r="AK919" s="248"/>
      <c r="AL919" s="249"/>
      <c r="AM919" s="248"/>
      <c r="AN919" s="248"/>
      <c r="AO919" s="248"/>
    </row>
    <row r="920" spans="1:41" ht="18" customHeight="1" x14ac:dyDescent="0.25">
      <c r="A920" s="471">
        <v>5</v>
      </c>
      <c r="B920" s="454">
        <v>71951000</v>
      </c>
      <c r="C920" s="5" t="s">
        <v>51</v>
      </c>
      <c r="D920" s="5" t="s">
        <v>51</v>
      </c>
      <c r="E920" s="5" t="s">
        <v>87</v>
      </c>
      <c r="F920" s="176">
        <v>6</v>
      </c>
      <c r="G920" s="114" t="s">
        <v>68</v>
      </c>
      <c r="H920" s="145">
        <v>6899.2</v>
      </c>
      <c r="I920" s="101">
        <v>181</v>
      </c>
      <c r="J920" s="448" t="s">
        <v>184</v>
      </c>
      <c r="K920" s="19" t="s">
        <v>5</v>
      </c>
      <c r="L920" s="189">
        <f>L921+L922+L923</f>
        <v>1012281</v>
      </c>
      <c r="M920" s="164">
        <f>L920</f>
        <v>1012281</v>
      </c>
      <c r="N920" s="189">
        <v>0</v>
      </c>
      <c r="O920" s="189">
        <v>0</v>
      </c>
      <c r="P920" s="144">
        <v>0</v>
      </c>
      <c r="Q920" s="186">
        <f t="shared" si="123"/>
        <v>1012281</v>
      </c>
    </row>
    <row r="921" spans="1:41" ht="30.75" customHeight="1" x14ac:dyDescent="0.25">
      <c r="A921" s="472"/>
      <c r="B921" s="454">
        <v>71951000</v>
      </c>
      <c r="C921" s="5" t="s">
        <v>51</v>
      </c>
      <c r="D921" s="5"/>
      <c r="E921" s="5"/>
      <c r="F921" s="176"/>
      <c r="G921" s="114"/>
      <c r="H921" s="145"/>
      <c r="I921" s="101"/>
      <c r="J921" s="5" t="s">
        <v>187</v>
      </c>
      <c r="K921" s="20" t="s">
        <v>13</v>
      </c>
      <c r="L921" s="189">
        <v>455534</v>
      </c>
      <c r="M921" s="189">
        <f t="shared" ref="M921:M923" si="131">L921</f>
        <v>455534</v>
      </c>
      <c r="N921" s="189"/>
      <c r="O921" s="189"/>
      <c r="P921" s="189"/>
      <c r="Q921" s="186">
        <f t="shared" si="123"/>
        <v>455534</v>
      </c>
    </row>
    <row r="922" spans="1:41" ht="33.75" customHeight="1" x14ac:dyDescent="0.25">
      <c r="A922" s="472"/>
      <c r="B922" s="454">
        <v>71951000</v>
      </c>
      <c r="C922" s="5" t="s">
        <v>51</v>
      </c>
      <c r="D922" s="5"/>
      <c r="E922" s="5"/>
      <c r="F922" s="176"/>
      <c r="G922" s="114"/>
      <c r="H922" s="145"/>
      <c r="I922" s="101"/>
      <c r="J922" s="448" t="s">
        <v>188</v>
      </c>
      <c r="K922" s="20" t="s">
        <v>12</v>
      </c>
      <c r="L922" s="189">
        <v>535538</v>
      </c>
      <c r="M922" s="189">
        <f t="shared" si="131"/>
        <v>535538</v>
      </c>
      <c r="N922" s="189"/>
      <c r="O922" s="189"/>
      <c r="P922" s="189"/>
      <c r="Q922" s="186">
        <f t="shared" si="123"/>
        <v>535538</v>
      </c>
    </row>
    <row r="923" spans="1:41" ht="18" customHeight="1" x14ac:dyDescent="0.25">
      <c r="A923" s="473"/>
      <c r="B923" s="454">
        <v>71951000</v>
      </c>
      <c r="C923" s="5" t="s">
        <v>51</v>
      </c>
      <c r="D923" s="5"/>
      <c r="E923" s="5"/>
      <c r="F923" s="176"/>
      <c r="G923" s="114"/>
      <c r="H923" s="145"/>
      <c r="I923" s="101"/>
      <c r="J923" s="448" t="s">
        <v>189</v>
      </c>
      <c r="K923" s="20">
        <v>21</v>
      </c>
      <c r="L923" s="189">
        <v>21209</v>
      </c>
      <c r="M923" s="189">
        <f t="shared" si="131"/>
        <v>21209</v>
      </c>
      <c r="N923" s="189"/>
      <c r="O923" s="189"/>
      <c r="P923" s="189"/>
      <c r="Q923" s="186">
        <f t="shared" si="123"/>
        <v>21209</v>
      </c>
    </row>
    <row r="924" spans="1:41" ht="18" customHeight="1" x14ac:dyDescent="0.25">
      <c r="A924" s="471">
        <v>6</v>
      </c>
      <c r="B924" s="454">
        <v>71951000</v>
      </c>
      <c r="C924" s="5" t="s">
        <v>51</v>
      </c>
      <c r="D924" s="5" t="s">
        <v>51</v>
      </c>
      <c r="E924" s="5" t="s">
        <v>87</v>
      </c>
      <c r="F924" s="176" t="s">
        <v>137</v>
      </c>
      <c r="G924" s="114" t="s">
        <v>68</v>
      </c>
      <c r="H924" s="145">
        <v>4452.1000000000004</v>
      </c>
      <c r="I924" s="101">
        <v>116</v>
      </c>
      <c r="J924" s="448" t="s">
        <v>184</v>
      </c>
      <c r="K924" s="19" t="s">
        <v>5</v>
      </c>
      <c r="L924" s="189">
        <f>L925+L926</f>
        <v>363751</v>
      </c>
      <c r="M924" s="189">
        <f>M925+M926</f>
        <v>20000</v>
      </c>
      <c r="N924" s="189">
        <v>0</v>
      </c>
      <c r="O924" s="189">
        <f>O925</f>
        <v>326563.45</v>
      </c>
      <c r="P924" s="189">
        <f>P925</f>
        <v>17187.55</v>
      </c>
      <c r="Q924" s="186">
        <f t="shared" si="123"/>
        <v>363751</v>
      </c>
    </row>
    <row r="925" spans="1:41" ht="48" customHeight="1" x14ac:dyDescent="0.25">
      <c r="A925" s="472"/>
      <c r="B925" s="454">
        <v>71951000</v>
      </c>
      <c r="C925" s="5" t="s">
        <v>51</v>
      </c>
      <c r="D925" s="5"/>
      <c r="E925" s="5"/>
      <c r="F925" s="176"/>
      <c r="G925" s="114"/>
      <c r="H925" s="145"/>
      <c r="I925" s="101"/>
      <c r="J925" s="5" t="s">
        <v>185</v>
      </c>
      <c r="K925" s="19" t="s">
        <v>25</v>
      </c>
      <c r="L925" s="189">
        <v>343751</v>
      </c>
      <c r="M925" s="189"/>
      <c r="N925" s="189"/>
      <c r="O925" s="189">
        <f>L925*0.95</f>
        <v>326563.45</v>
      </c>
      <c r="P925" s="189">
        <f>L925*0.05</f>
        <v>17187.55</v>
      </c>
      <c r="Q925" s="186">
        <f>M925+N925+O925+P925</f>
        <v>343751</v>
      </c>
    </row>
    <row r="926" spans="1:41" s="250" customFormat="1" ht="19.5" customHeight="1" x14ac:dyDescent="0.3">
      <c r="A926" s="473"/>
      <c r="B926" s="454">
        <v>71951000</v>
      </c>
      <c r="C926" s="5" t="s">
        <v>51</v>
      </c>
      <c r="D926" s="5"/>
      <c r="E926" s="5"/>
      <c r="F926" s="176"/>
      <c r="G926" s="81"/>
      <c r="H926" s="145"/>
      <c r="I926" s="101"/>
      <c r="J926" s="5" t="s">
        <v>303</v>
      </c>
      <c r="K926" s="20" t="s">
        <v>298</v>
      </c>
      <c r="L926" s="164">
        <v>20000</v>
      </c>
      <c r="M926" s="186">
        <f>L926</f>
        <v>20000</v>
      </c>
      <c r="N926" s="186"/>
      <c r="O926" s="186"/>
      <c r="P926" s="186"/>
      <c r="Q926" s="186">
        <f t="shared" si="123"/>
        <v>20000</v>
      </c>
      <c r="R926" s="248"/>
      <c r="S926" s="248"/>
      <c r="T926" s="248"/>
      <c r="U926" s="251"/>
      <c r="V926" s="248"/>
      <c r="W926" s="248"/>
      <c r="X926" s="248"/>
      <c r="Y926" s="248"/>
      <c r="Z926" s="248"/>
      <c r="AA926" s="248"/>
      <c r="AB926" s="248"/>
      <c r="AC926" s="248"/>
      <c r="AD926" s="248"/>
      <c r="AE926" s="248"/>
      <c r="AF926" s="248"/>
      <c r="AG926" s="248"/>
      <c r="AH926" s="248"/>
      <c r="AI926" s="248"/>
      <c r="AJ926" s="248"/>
      <c r="AK926" s="248"/>
      <c r="AL926" s="249"/>
      <c r="AM926" s="248"/>
      <c r="AN926" s="248"/>
      <c r="AO926" s="248"/>
    </row>
    <row r="927" spans="1:41" ht="18" customHeight="1" x14ac:dyDescent="0.25">
      <c r="A927" s="471">
        <v>7</v>
      </c>
      <c r="B927" s="454">
        <v>71951000</v>
      </c>
      <c r="C927" s="5" t="s">
        <v>51</v>
      </c>
      <c r="D927" s="5" t="s">
        <v>51</v>
      </c>
      <c r="E927" s="5" t="s">
        <v>87</v>
      </c>
      <c r="F927" s="176">
        <v>8</v>
      </c>
      <c r="G927" s="114" t="s">
        <v>68</v>
      </c>
      <c r="H927" s="145">
        <v>1794.1</v>
      </c>
      <c r="I927" s="101">
        <v>125</v>
      </c>
      <c r="J927" s="448" t="s">
        <v>184</v>
      </c>
      <c r="K927" s="19" t="s">
        <v>5</v>
      </c>
      <c r="L927" s="189">
        <f>L928+L929+L930+L931</f>
        <v>5372814</v>
      </c>
      <c r="M927" s="189">
        <f>L927</f>
        <v>5372814</v>
      </c>
      <c r="N927" s="189">
        <v>0</v>
      </c>
      <c r="O927" s="189">
        <v>0</v>
      </c>
      <c r="P927" s="144">
        <v>0</v>
      </c>
      <c r="Q927" s="186">
        <f t="shared" si="123"/>
        <v>5372814</v>
      </c>
    </row>
    <row r="928" spans="1:41" ht="18" customHeight="1" x14ac:dyDescent="0.25">
      <c r="A928" s="472"/>
      <c r="B928" s="454">
        <v>71951000</v>
      </c>
      <c r="C928" s="5" t="s">
        <v>51</v>
      </c>
      <c r="D928" s="5"/>
      <c r="E928" s="5"/>
      <c r="F928" s="176"/>
      <c r="G928" s="114"/>
      <c r="H928" s="145"/>
      <c r="I928" s="101"/>
      <c r="J928" s="5" t="s">
        <v>191</v>
      </c>
      <c r="K928" s="20" t="s">
        <v>9</v>
      </c>
      <c r="L928" s="189">
        <v>1800595</v>
      </c>
      <c r="M928" s="189">
        <f t="shared" ref="M928:M931" si="132">L928</f>
        <v>1800595</v>
      </c>
      <c r="N928" s="189"/>
      <c r="O928" s="189"/>
      <c r="P928" s="189"/>
      <c r="Q928" s="186">
        <f t="shared" si="123"/>
        <v>1800595</v>
      </c>
    </row>
    <row r="929" spans="1:41" ht="18" customHeight="1" x14ac:dyDescent="0.25">
      <c r="A929" s="472"/>
      <c r="B929" s="454">
        <v>71951000</v>
      </c>
      <c r="C929" s="5" t="s">
        <v>51</v>
      </c>
      <c r="D929" s="5"/>
      <c r="E929" s="5"/>
      <c r="F929" s="176"/>
      <c r="G929" s="114"/>
      <c r="H929" s="145"/>
      <c r="I929" s="101"/>
      <c r="J929" s="5" t="s">
        <v>186</v>
      </c>
      <c r="K929" s="19">
        <v>10</v>
      </c>
      <c r="L929" s="189">
        <v>3043926</v>
      </c>
      <c r="M929" s="189">
        <f t="shared" si="132"/>
        <v>3043926</v>
      </c>
      <c r="N929" s="189"/>
      <c r="O929" s="189"/>
      <c r="P929" s="189"/>
      <c r="Q929" s="186">
        <f t="shared" si="123"/>
        <v>3043926</v>
      </c>
    </row>
    <row r="930" spans="1:41" ht="30.75" customHeight="1" x14ac:dyDescent="0.25">
      <c r="A930" s="472"/>
      <c r="B930" s="454">
        <v>71951000</v>
      </c>
      <c r="C930" s="5" t="s">
        <v>51</v>
      </c>
      <c r="D930" s="5"/>
      <c r="E930" s="5"/>
      <c r="F930" s="176"/>
      <c r="G930" s="114"/>
      <c r="H930" s="145"/>
      <c r="I930" s="101"/>
      <c r="J930" s="5" t="s">
        <v>187</v>
      </c>
      <c r="K930" s="20" t="s">
        <v>13</v>
      </c>
      <c r="L930" s="189">
        <v>415723</v>
      </c>
      <c r="M930" s="189">
        <f t="shared" si="132"/>
        <v>415723</v>
      </c>
      <c r="N930" s="189"/>
      <c r="O930" s="189"/>
      <c r="P930" s="189"/>
      <c r="Q930" s="186">
        <f t="shared" si="123"/>
        <v>415723</v>
      </c>
    </row>
    <row r="931" spans="1:41" ht="18" customHeight="1" x14ac:dyDescent="0.25">
      <c r="A931" s="473"/>
      <c r="B931" s="454">
        <v>71951000</v>
      </c>
      <c r="C931" s="5" t="s">
        <v>51</v>
      </c>
      <c r="D931" s="5"/>
      <c r="E931" s="5"/>
      <c r="F931" s="176"/>
      <c r="G931" s="114"/>
      <c r="H931" s="145"/>
      <c r="I931" s="101"/>
      <c r="J931" s="5" t="s">
        <v>189</v>
      </c>
      <c r="K931" s="20">
        <v>21</v>
      </c>
      <c r="L931" s="189">
        <v>112570</v>
      </c>
      <c r="M931" s="189">
        <f t="shared" si="132"/>
        <v>112570</v>
      </c>
      <c r="N931" s="189"/>
      <c r="O931" s="189"/>
      <c r="P931" s="189"/>
      <c r="Q931" s="186">
        <f t="shared" si="123"/>
        <v>112570</v>
      </c>
    </row>
    <row r="932" spans="1:41" ht="18" customHeight="1" x14ac:dyDescent="0.25">
      <c r="A932" s="471">
        <v>8</v>
      </c>
      <c r="B932" s="454">
        <v>71951000</v>
      </c>
      <c r="C932" s="5" t="s">
        <v>51</v>
      </c>
      <c r="D932" s="5" t="s">
        <v>51</v>
      </c>
      <c r="E932" s="5" t="s">
        <v>108</v>
      </c>
      <c r="F932" s="176">
        <v>5</v>
      </c>
      <c r="G932" s="114" t="s">
        <v>68</v>
      </c>
      <c r="H932" s="145">
        <v>3074.7</v>
      </c>
      <c r="I932" s="101">
        <v>118</v>
      </c>
      <c r="J932" s="448" t="s">
        <v>184</v>
      </c>
      <c r="K932" s="19" t="s">
        <v>5</v>
      </c>
      <c r="L932" s="189">
        <f>L933+L934</f>
        <v>449559</v>
      </c>
      <c r="M932" s="189">
        <f>M933+M934</f>
        <v>20000</v>
      </c>
      <c r="N932" s="189">
        <v>0</v>
      </c>
      <c r="O932" s="189">
        <f>O933</f>
        <v>408081.05</v>
      </c>
      <c r="P932" s="189">
        <f>P933</f>
        <v>21477.95</v>
      </c>
      <c r="Q932" s="186">
        <f t="shared" ref="Q932:Q998" si="133">M932+N932+O932+P932</f>
        <v>449559</v>
      </c>
    </row>
    <row r="933" spans="1:41" ht="48" customHeight="1" x14ac:dyDescent="0.25">
      <c r="A933" s="472"/>
      <c r="B933" s="454">
        <v>71951000</v>
      </c>
      <c r="C933" s="5" t="s">
        <v>51</v>
      </c>
      <c r="D933" s="5"/>
      <c r="E933" s="5"/>
      <c r="F933" s="176"/>
      <c r="G933" s="114"/>
      <c r="H933" s="145"/>
      <c r="I933" s="101"/>
      <c r="J933" s="5" t="s">
        <v>185</v>
      </c>
      <c r="K933" s="19" t="s">
        <v>25</v>
      </c>
      <c r="L933" s="189">
        <v>429559</v>
      </c>
      <c r="M933" s="189"/>
      <c r="N933" s="189"/>
      <c r="O933" s="189">
        <f>L933*0.95</f>
        <v>408081.05</v>
      </c>
      <c r="P933" s="189">
        <f>L933*0.05</f>
        <v>21477.95</v>
      </c>
      <c r="Q933" s="186">
        <f t="shared" si="133"/>
        <v>429559</v>
      </c>
    </row>
    <row r="934" spans="1:41" s="250" customFormat="1" ht="19.5" customHeight="1" x14ac:dyDescent="0.3">
      <c r="A934" s="473"/>
      <c r="B934" s="454">
        <v>71951000</v>
      </c>
      <c r="C934" s="5" t="s">
        <v>51</v>
      </c>
      <c r="D934" s="5"/>
      <c r="E934" s="5"/>
      <c r="F934" s="176"/>
      <c r="G934" s="81"/>
      <c r="H934" s="145"/>
      <c r="I934" s="101"/>
      <c r="J934" s="5" t="s">
        <v>303</v>
      </c>
      <c r="K934" s="20" t="s">
        <v>298</v>
      </c>
      <c r="L934" s="164">
        <v>20000</v>
      </c>
      <c r="M934" s="186">
        <f>L934</f>
        <v>20000</v>
      </c>
      <c r="N934" s="186"/>
      <c r="O934" s="186"/>
      <c r="P934" s="186"/>
      <c r="Q934" s="186">
        <f t="shared" si="133"/>
        <v>20000</v>
      </c>
      <c r="R934" s="248"/>
      <c r="S934" s="248"/>
      <c r="T934" s="248"/>
      <c r="U934" s="251"/>
      <c r="V934" s="248"/>
      <c r="W934" s="248"/>
      <c r="X934" s="248"/>
      <c r="Y934" s="248"/>
      <c r="Z934" s="248"/>
      <c r="AA934" s="248"/>
      <c r="AB934" s="248"/>
      <c r="AC934" s="248"/>
      <c r="AD934" s="248"/>
      <c r="AE934" s="248"/>
      <c r="AF934" s="248"/>
      <c r="AG934" s="248"/>
      <c r="AH934" s="248"/>
      <c r="AI934" s="248"/>
      <c r="AJ934" s="248"/>
      <c r="AK934" s="248"/>
      <c r="AL934" s="249"/>
      <c r="AM934" s="248"/>
      <c r="AN934" s="248"/>
      <c r="AO934" s="248"/>
    </row>
    <row r="935" spans="1:41" ht="18" customHeight="1" x14ac:dyDescent="0.25">
      <c r="A935" s="471">
        <v>9</v>
      </c>
      <c r="B935" s="454">
        <v>71951000</v>
      </c>
      <c r="C935" s="5" t="s">
        <v>51</v>
      </c>
      <c r="D935" s="5" t="s">
        <v>51</v>
      </c>
      <c r="E935" s="5" t="s">
        <v>108</v>
      </c>
      <c r="F935" s="176">
        <v>7</v>
      </c>
      <c r="G935" s="114" t="s">
        <v>68</v>
      </c>
      <c r="H935" s="145">
        <v>2862.9</v>
      </c>
      <c r="I935" s="101">
        <v>98</v>
      </c>
      <c r="J935" s="448" t="s">
        <v>184</v>
      </c>
      <c r="K935" s="19" t="s">
        <v>5</v>
      </c>
      <c r="L935" s="189">
        <f>L936+L937+L938+L939+L940</f>
        <v>12780343</v>
      </c>
      <c r="M935" s="189">
        <f>L935</f>
        <v>12780343</v>
      </c>
      <c r="N935" s="189">
        <v>0</v>
      </c>
      <c r="O935" s="189">
        <v>0</v>
      </c>
      <c r="P935" s="144">
        <v>0</v>
      </c>
      <c r="Q935" s="186">
        <f t="shared" si="133"/>
        <v>12780343</v>
      </c>
    </row>
    <row r="936" spans="1:41" ht="18" customHeight="1" x14ac:dyDescent="0.25">
      <c r="A936" s="472"/>
      <c r="B936" s="454">
        <v>71951000</v>
      </c>
      <c r="C936" s="5" t="s">
        <v>51</v>
      </c>
      <c r="D936" s="5"/>
      <c r="E936" s="5"/>
      <c r="F936" s="176"/>
      <c r="G936" s="114"/>
      <c r="H936" s="145"/>
      <c r="I936" s="101"/>
      <c r="J936" s="5" t="s">
        <v>191</v>
      </c>
      <c r="K936" s="20" t="s">
        <v>9</v>
      </c>
      <c r="L936" s="189">
        <v>3323672</v>
      </c>
      <c r="M936" s="189">
        <f t="shared" ref="M936:M940" si="134">L936</f>
        <v>3323672</v>
      </c>
      <c r="N936" s="189"/>
      <c r="O936" s="189"/>
      <c r="P936" s="189"/>
      <c r="Q936" s="186">
        <f t="shared" si="133"/>
        <v>3323672</v>
      </c>
    </row>
    <row r="937" spans="1:41" ht="18" customHeight="1" x14ac:dyDescent="0.25">
      <c r="A937" s="472"/>
      <c r="B937" s="454">
        <v>71951000</v>
      </c>
      <c r="C937" s="5" t="s">
        <v>51</v>
      </c>
      <c r="D937" s="5"/>
      <c r="E937" s="5"/>
      <c r="F937" s="176"/>
      <c r="G937" s="114"/>
      <c r="H937" s="145"/>
      <c r="I937" s="101"/>
      <c r="J937" s="5" t="s">
        <v>186</v>
      </c>
      <c r="K937" s="19">
        <v>10</v>
      </c>
      <c r="L937" s="189">
        <v>6922707</v>
      </c>
      <c r="M937" s="189">
        <f t="shared" si="134"/>
        <v>6922707</v>
      </c>
      <c r="N937" s="189"/>
      <c r="O937" s="189"/>
      <c r="P937" s="189"/>
      <c r="Q937" s="186">
        <f t="shared" si="133"/>
        <v>6922707</v>
      </c>
    </row>
    <row r="938" spans="1:41" ht="30.75" customHeight="1" x14ac:dyDescent="0.25">
      <c r="A938" s="472"/>
      <c r="B938" s="454">
        <v>71951000</v>
      </c>
      <c r="C938" s="5" t="s">
        <v>51</v>
      </c>
      <c r="D938" s="97"/>
      <c r="E938" s="97"/>
      <c r="F938" s="176"/>
      <c r="G938" s="114"/>
      <c r="H938" s="154"/>
      <c r="I938" s="101"/>
      <c r="J938" s="5" t="s">
        <v>187</v>
      </c>
      <c r="K938" s="20" t="s">
        <v>13</v>
      </c>
      <c r="L938" s="189">
        <v>586167</v>
      </c>
      <c r="M938" s="189">
        <f t="shared" si="134"/>
        <v>586167</v>
      </c>
      <c r="N938" s="189"/>
      <c r="O938" s="189"/>
      <c r="P938" s="189"/>
      <c r="Q938" s="186">
        <f t="shared" si="133"/>
        <v>586167</v>
      </c>
    </row>
    <row r="939" spans="1:41" ht="33.75" customHeight="1" x14ac:dyDescent="0.25">
      <c r="A939" s="472"/>
      <c r="B939" s="454">
        <v>71951000</v>
      </c>
      <c r="C939" s="5" t="s">
        <v>51</v>
      </c>
      <c r="D939" s="97"/>
      <c r="E939" s="97"/>
      <c r="F939" s="176"/>
      <c r="G939" s="114"/>
      <c r="H939" s="154"/>
      <c r="I939" s="101"/>
      <c r="J939" s="448" t="s">
        <v>188</v>
      </c>
      <c r="K939" s="20" t="s">
        <v>12</v>
      </c>
      <c r="L939" s="189">
        <v>1680027</v>
      </c>
      <c r="M939" s="189">
        <f t="shared" si="134"/>
        <v>1680027</v>
      </c>
      <c r="N939" s="189"/>
      <c r="O939" s="189"/>
      <c r="P939" s="189"/>
      <c r="Q939" s="186">
        <f t="shared" si="133"/>
        <v>1680027</v>
      </c>
    </row>
    <row r="940" spans="1:41" ht="18" customHeight="1" x14ac:dyDescent="0.25">
      <c r="A940" s="473"/>
      <c r="B940" s="454">
        <v>71951000</v>
      </c>
      <c r="C940" s="5" t="s">
        <v>51</v>
      </c>
      <c r="D940" s="97"/>
      <c r="E940" s="97"/>
      <c r="F940" s="176"/>
      <c r="G940" s="114"/>
      <c r="H940" s="154"/>
      <c r="I940" s="101"/>
      <c r="J940" s="448" t="s">
        <v>189</v>
      </c>
      <c r="K940" s="20">
        <v>21</v>
      </c>
      <c r="L940" s="189">
        <v>267770</v>
      </c>
      <c r="M940" s="189">
        <f t="shared" si="134"/>
        <v>267770</v>
      </c>
      <c r="N940" s="189"/>
      <c r="O940" s="189"/>
      <c r="P940" s="189"/>
      <c r="Q940" s="186">
        <f t="shared" si="133"/>
        <v>267770</v>
      </c>
    </row>
    <row r="941" spans="1:41" ht="18" customHeight="1" x14ac:dyDescent="0.25">
      <c r="A941" s="471">
        <v>10</v>
      </c>
      <c r="B941" s="454">
        <v>71951000</v>
      </c>
      <c r="C941" s="5" t="s">
        <v>51</v>
      </c>
      <c r="D941" s="5" t="s">
        <v>51</v>
      </c>
      <c r="E941" s="5" t="s">
        <v>108</v>
      </c>
      <c r="F941" s="176">
        <v>46</v>
      </c>
      <c r="G941" s="114" t="s">
        <v>68</v>
      </c>
      <c r="H941" s="145">
        <v>457.9</v>
      </c>
      <c r="I941" s="101">
        <v>14</v>
      </c>
      <c r="J941" s="448" t="s">
        <v>184</v>
      </c>
      <c r="K941" s="19" t="s">
        <v>5</v>
      </c>
      <c r="L941" s="189">
        <f>L942+L943+L944+L945+L946</f>
        <v>2449002</v>
      </c>
      <c r="M941" s="189">
        <f>L941</f>
        <v>2449002</v>
      </c>
      <c r="N941" s="189">
        <v>0</v>
      </c>
      <c r="O941" s="189">
        <v>0</v>
      </c>
      <c r="P941" s="144">
        <v>0</v>
      </c>
      <c r="Q941" s="186">
        <f t="shared" si="133"/>
        <v>2449002</v>
      </c>
    </row>
    <row r="942" spans="1:41" ht="18" customHeight="1" x14ac:dyDescent="0.25">
      <c r="A942" s="472"/>
      <c r="B942" s="454">
        <v>71951000</v>
      </c>
      <c r="C942" s="5" t="s">
        <v>51</v>
      </c>
      <c r="D942" s="5"/>
      <c r="E942" s="5"/>
      <c r="F942" s="176"/>
      <c r="G942" s="114"/>
      <c r="H942" s="145"/>
      <c r="I942" s="101"/>
      <c r="J942" s="5" t="s">
        <v>191</v>
      </c>
      <c r="K942" s="20" t="s">
        <v>9</v>
      </c>
      <c r="L942" s="189">
        <v>965931</v>
      </c>
      <c r="M942" s="189">
        <f t="shared" ref="M942:M946" si="135">L942</f>
        <v>965931</v>
      </c>
      <c r="N942" s="189"/>
      <c r="O942" s="189"/>
      <c r="P942" s="189"/>
      <c r="Q942" s="186">
        <f t="shared" si="133"/>
        <v>965931</v>
      </c>
    </row>
    <row r="943" spans="1:41" ht="18" customHeight="1" x14ac:dyDescent="0.25">
      <c r="A943" s="472"/>
      <c r="B943" s="454">
        <v>71951000</v>
      </c>
      <c r="C943" s="5" t="s">
        <v>51</v>
      </c>
      <c r="D943" s="5"/>
      <c r="E943" s="5"/>
      <c r="F943" s="176"/>
      <c r="G943" s="114"/>
      <c r="H943" s="145"/>
      <c r="I943" s="101"/>
      <c r="J943" s="5" t="s">
        <v>186</v>
      </c>
      <c r="K943" s="19">
        <v>10</v>
      </c>
      <c r="L943" s="189">
        <v>840988</v>
      </c>
      <c r="M943" s="189">
        <f t="shared" si="135"/>
        <v>840988</v>
      </c>
      <c r="N943" s="189"/>
      <c r="O943" s="189"/>
      <c r="P943" s="189"/>
      <c r="Q943" s="186">
        <f t="shared" si="133"/>
        <v>840988</v>
      </c>
    </row>
    <row r="944" spans="1:41" ht="30.75" customHeight="1" x14ac:dyDescent="0.25">
      <c r="A944" s="472"/>
      <c r="B944" s="454">
        <v>71951000</v>
      </c>
      <c r="C944" s="5" t="s">
        <v>51</v>
      </c>
      <c r="D944" s="97"/>
      <c r="E944" s="97"/>
      <c r="F944" s="176"/>
      <c r="G944" s="114"/>
      <c r="H944" s="154"/>
      <c r="I944" s="101"/>
      <c r="J944" s="5" t="s">
        <v>187</v>
      </c>
      <c r="K944" s="20" t="s">
        <v>13</v>
      </c>
      <c r="L944" s="189">
        <v>300496</v>
      </c>
      <c r="M944" s="189">
        <f t="shared" si="135"/>
        <v>300496</v>
      </c>
      <c r="N944" s="189"/>
      <c r="O944" s="189"/>
      <c r="P944" s="189"/>
      <c r="Q944" s="186">
        <f t="shared" si="133"/>
        <v>300496</v>
      </c>
    </row>
    <row r="945" spans="1:41" ht="33.75" customHeight="1" x14ac:dyDescent="0.25">
      <c r="A945" s="472"/>
      <c r="B945" s="454">
        <v>71951000</v>
      </c>
      <c r="C945" s="5" t="s">
        <v>51</v>
      </c>
      <c r="D945" s="97"/>
      <c r="E945" s="97"/>
      <c r="F945" s="176"/>
      <c r="G945" s="114"/>
      <c r="H945" s="154"/>
      <c r="I945" s="101"/>
      <c r="J945" s="448" t="s">
        <v>188</v>
      </c>
      <c r="K945" s="20" t="s">
        <v>12</v>
      </c>
      <c r="L945" s="189">
        <v>290276</v>
      </c>
      <c r="M945" s="189">
        <f t="shared" si="135"/>
        <v>290276</v>
      </c>
      <c r="N945" s="189"/>
      <c r="O945" s="189"/>
      <c r="P945" s="189"/>
      <c r="Q945" s="186">
        <f t="shared" si="133"/>
        <v>290276</v>
      </c>
    </row>
    <row r="946" spans="1:41" ht="18" customHeight="1" x14ac:dyDescent="0.25">
      <c r="A946" s="473"/>
      <c r="B946" s="454">
        <v>71951000</v>
      </c>
      <c r="C946" s="5" t="s">
        <v>51</v>
      </c>
      <c r="D946" s="97"/>
      <c r="E946" s="97"/>
      <c r="F946" s="176"/>
      <c r="G946" s="114"/>
      <c r="H946" s="154"/>
      <c r="I946" s="101"/>
      <c r="J946" s="448" t="s">
        <v>189</v>
      </c>
      <c r="K946" s="20">
        <v>21</v>
      </c>
      <c r="L946" s="189">
        <v>51311</v>
      </c>
      <c r="M946" s="189">
        <f t="shared" si="135"/>
        <v>51311</v>
      </c>
      <c r="N946" s="189"/>
      <c r="O946" s="189"/>
      <c r="P946" s="189"/>
      <c r="Q946" s="186">
        <f t="shared" si="133"/>
        <v>51311</v>
      </c>
    </row>
    <row r="947" spans="1:41" ht="18" customHeight="1" x14ac:dyDescent="0.25">
      <c r="A947" s="471">
        <v>11</v>
      </c>
      <c r="B947" s="454">
        <v>71951000</v>
      </c>
      <c r="C947" s="5" t="s">
        <v>51</v>
      </c>
      <c r="D947" s="5" t="s">
        <v>51</v>
      </c>
      <c r="E947" s="5" t="s">
        <v>109</v>
      </c>
      <c r="F947" s="176">
        <v>29</v>
      </c>
      <c r="G947" s="114" t="s">
        <v>68</v>
      </c>
      <c r="H947" s="145">
        <v>529.5</v>
      </c>
      <c r="I947" s="101">
        <v>22</v>
      </c>
      <c r="J947" s="448" t="s">
        <v>184</v>
      </c>
      <c r="K947" s="19" t="s">
        <v>5</v>
      </c>
      <c r="L947" s="189">
        <f>L948+L949+L950+L951</f>
        <v>2041236</v>
      </c>
      <c r="M947" s="164">
        <f>L947</f>
        <v>2041236</v>
      </c>
      <c r="N947" s="189">
        <v>0</v>
      </c>
      <c r="O947" s="189">
        <v>0</v>
      </c>
      <c r="P947" s="144">
        <v>0</v>
      </c>
      <c r="Q947" s="186">
        <f t="shared" si="133"/>
        <v>2041236</v>
      </c>
    </row>
    <row r="948" spans="1:41" ht="18" customHeight="1" x14ac:dyDescent="0.25">
      <c r="A948" s="472"/>
      <c r="B948" s="454">
        <v>71951000</v>
      </c>
      <c r="C948" s="5" t="s">
        <v>51</v>
      </c>
      <c r="D948" s="5"/>
      <c r="E948" s="5"/>
      <c r="F948" s="176"/>
      <c r="G948" s="114"/>
      <c r="H948" s="145"/>
      <c r="I948" s="101"/>
      <c r="J948" s="5" t="s">
        <v>191</v>
      </c>
      <c r="K948" s="20" t="s">
        <v>9</v>
      </c>
      <c r="L948" s="189">
        <v>976995</v>
      </c>
      <c r="M948" s="189">
        <f t="shared" ref="M948:M951" si="136">L948</f>
        <v>976995</v>
      </c>
      <c r="N948" s="189"/>
      <c r="O948" s="189"/>
      <c r="P948" s="189"/>
      <c r="Q948" s="186">
        <f t="shared" si="133"/>
        <v>976995</v>
      </c>
    </row>
    <row r="949" spans="1:41" ht="18" customHeight="1" x14ac:dyDescent="0.25">
      <c r="A949" s="472"/>
      <c r="B949" s="454">
        <v>71951000</v>
      </c>
      <c r="C949" s="5" t="s">
        <v>51</v>
      </c>
      <c r="D949" s="5"/>
      <c r="E949" s="5"/>
      <c r="F949" s="176"/>
      <c r="G949" s="114"/>
      <c r="H949" s="145"/>
      <c r="I949" s="101"/>
      <c r="J949" s="5" t="s">
        <v>186</v>
      </c>
      <c r="K949" s="19">
        <v>10</v>
      </c>
      <c r="L949" s="189">
        <v>846845</v>
      </c>
      <c r="M949" s="189">
        <f t="shared" si="136"/>
        <v>846845</v>
      </c>
      <c r="N949" s="189"/>
      <c r="O949" s="189"/>
      <c r="P949" s="189"/>
      <c r="Q949" s="186">
        <f t="shared" si="133"/>
        <v>846845</v>
      </c>
    </row>
    <row r="950" spans="1:41" ht="30.75" customHeight="1" x14ac:dyDescent="0.25">
      <c r="A950" s="472"/>
      <c r="B950" s="454">
        <v>71951000</v>
      </c>
      <c r="C950" s="5" t="s">
        <v>51</v>
      </c>
      <c r="D950" s="97"/>
      <c r="E950" s="97"/>
      <c r="F950" s="176"/>
      <c r="G950" s="114"/>
      <c r="H950" s="154"/>
      <c r="I950" s="101"/>
      <c r="J950" s="5" t="s">
        <v>187</v>
      </c>
      <c r="K950" s="20" t="s">
        <v>13</v>
      </c>
      <c r="L950" s="189">
        <v>174628</v>
      </c>
      <c r="M950" s="189">
        <f t="shared" si="136"/>
        <v>174628</v>
      </c>
      <c r="N950" s="189"/>
      <c r="O950" s="189"/>
      <c r="P950" s="189"/>
      <c r="Q950" s="186">
        <f t="shared" si="133"/>
        <v>174628</v>
      </c>
    </row>
    <row r="951" spans="1:41" ht="18" customHeight="1" x14ac:dyDescent="0.25">
      <c r="A951" s="473"/>
      <c r="B951" s="454">
        <v>71951000</v>
      </c>
      <c r="C951" s="5" t="s">
        <v>51</v>
      </c>
      <c r="D951" s="97"/>
      <c r="E951" s="97"/>
      <c r="F951" s="176"/>
      <c r="G951" s="114"/>
      <c r="H951" s="154"/>
      <c r="I951" s="101"/>
      <c r="J951" s="5" t="s">
        <v>189</v>
      </c>
      <c r="K951" s="20">
        <v>21</v>
      </c>
      <c r="L951" s="189">
        <v>42768</v>
      </c>
      <c r="M951" s="189">
        <f t="shared" si="136"/>
        <v>42768</v>
      </c>
      <c r="N951" s="189"/>
      <c r="O951" s="189"/>
      <c r="P951" s="189"/>
      <c r="Q951" s="186">
        <f t="shared" si="133"/>
        <v>42768</v>
      </c>
    </row>
    <row r="952" spans="1:41" ht="38.25" customHeight="1" x14ac:dyDescent="0.25">
      <c r="A952" s="471">
        <v>12</v>
      </c>
      <c r="B952" s="454">
        <v>71951000</v>
      </c>
      <c r="C952" s="5" t="s">
        <v>51</v>
      </c>
      <c r="D952" s="5" t="s">
        <v>51</v>
      </c>
      <c r="E952" s="5" t="s">
        <v>50</v>
      </c>
      <c r="F952" s="176">
        <v>13</v>
      </c>
      <c r="G952" s="114" t="s">
        <v>68</v>
      </c>
      <c r="H952" s="145">
        <v>3113.5</v>
      </c>
      <c r="I952" s="101">
        <v>101</v>
      </c>
      <c r="J952" s="448" t="s">
        <v>184</v>
      </c>
      <c r="K952" s="19" t="s">
        <v>5</v>
      </c>
      <c r="L952" s="189">
        <f>L953+L954+L955</f>
        <v>13608674</v>
      </c>
      <c r="M952" s="164">
        <f>L952</f>
        <v>13608674</v>
      </c>
      <c r="N952" s="189">
        <v>0</v>
      </c>
      <c r="O952" s="189">
        <v>0</v>
      </c>
      <c r="P952" s="144">
        <v>0</v>
      </c>
      <c r="Q952" s="186">
        <f t="shared" si="133"/>
        <v>13608674</v>
      </c>
    </row>
    <row r="953" spans="1:41" ht="18" customHeight="1" x14ac:dyDescent="0.25">
      <c r="A953" s="472"/>
      <c r="B953" s="454">
        <v>71951000</v>
      </c>
      <c r="C953" s="5" t="s">
        <v>51</v>
      </c>
      <c r="D953" s="5"/>
      <c r="E953" s="5"/>
      <c r="F953" s="176"/>
      <c r="G953" s="114"/>
      <c r="H953" s="145"/>
      <c r="I953" s="101"/>
      <c r="J953" s="5" t="s">
        <v>191</v>
      </c>
      <c r="K953" s="20" t="s">
        <v>9</v>
      </c>
      <c r="L953" s="189">
        <v>4882535</v>
      </c>
      <c r="M953" s="189">
        <f t="shared" ref="M953:M955" si="137">L953</f>
        <v>4882535</v>
      </c>
      <c r="N953" s="189"/>
      <c r="O953" s="189"/>
      <c r="P953" s="189"/>
      <c r="Q953" s="186">
        <f t="shared" si="133"/>
        <v>4882535</v>
      </c>
    </row>
    <row r="954" spans="1:41" ht="18" customHeight="1" x14ac:dyDescent="0.25">
      <c r="A954" s="472"/>
      <c r="B954" s="454">
        <v>71951000</v>
      </c>
      <c r="C954" s="5" t="s">
        <v>51</v>
      </c>
      <c r="D954" s="5"/>
      <c r="E954" s="5"/>
      <c r="F954" s="176"/>
      <c r="G954" s="114"/>
      <c r="H954" s="145"/>
      <c r="I954" s="101"/>
      <c r="J954" s="5" t="s">
        <v>186</v>
      </c>
      <c r="K954" s="19">
        <v>10</v>
      </c>
      <c r="L954" s="189">
        <v>8441015</v>
      </c>
      <c r="M954" s="189">
        <f t="shared" si="137"/>
        <v>8441015</v>
      </c>
      <c r="N954" s="189"/>
      <c r="O954" s="189"/>
      <c r="P954" s="189"/>
      <c r="Q954" s="186">
        <f t="shared" si="133"/>
        <v>8441015</v>
      </c>
    </row>
    <row r="955" spans="1:41" ht="18" customHeight="1" x14ac:dyDescent="0.25">
      <c r="A955" s="473"/>
      <c r="B955" s="454">
        <v>71951000</v>
      </c>
      <c r="C955" s="5" t="s">
        <v>51</v>
      </c>
      <c r="D955" s="5"/>
      <c r="E955" s="5"/>
      <c r="F955" s="176"/>
      <c r="G955" s="114"/>
      <c r="H955" s="145"/>
      <c r="I955" s="101"/>
      <c r="J955" s="5" t="s">
        <v>189</v>
      </c>
      <c r="K955" s="19">
        <v>21</v>
      </c>
      <c r="L955" s="189">
        <v>285124</v>
      </c>
      <c r="M955" s="189">
        <f t="shared" si="137"/>
        <v>285124</v>
      </c>
      <c r="N955" s="189"/>
      <c r="O955" s="189"/>
      <c r="P955" s="189"/>
      <c r="Q955" s="186">
        <f t="shared" si="133"/>
        <v>285124</v>
      </c>
    </row>
    <row r="956" spans="1:41" s="251" customFormat="1" ht="36.75" customHeight="1" x14ac:dyDescent="0.25">
      <c r="A956" s="471">
        <v>13</v>
      </c>
      <c r="B956" s="454">
        <v>71951000</v>
      </c>
      <c r="C956" s="5" t="s">
        <v>51</v>
      </c>
      <c r="D956" s="5" t="s">
        <v>51</v>
      </c>
      <c r="E956" s="5" t="s">
        <v>50</v>
      </c>
      <c r="F956" s="176">
        <v>15</v>
      </c>
      <c r="G956" s="114" t="s">
        <v>68</v>
      </c>
      <c r="H956" s="145">
        <v>2959.2</v>
      </c>
      <c r="I956" s="101">
        <v>59</v>
      </c>
      <c r="J956" s="448" t="s">
        <v>184</v>
      </c>
      <c r="K956" s="19" t="s">
        <v>5</v>
      </c>
      <c r="L956" s="189">
        <f>L957+L958</f>
        <v>327703</v>
      </c>
      <c r="M956" s="189">
        <f>M957+M958</f>
        <v>20000</v>
      </c>
      <c r="N956" s="189">
        <f>N957+N958</f>
        <v>0</v>
      </c>
      <c r="O956" s="189">
        <f>O957</f>
        <v>292317.84999999998</v>
      </c>
      <c r="P956" s="189">
        <f>P957</f>
        <v>15385.150000000001</v>
      </c>
      <c r="Q956" s="186">
        <f t="shared" si="133"/>
        <v>327703</v>
      </c>
    </row>
    <row r="957" spans="1:41" s="251" customFormat="1" ht="48" customHeight="1" x14ac:dyDescent="0.25">
      <c r="A957" s="472"/>
      <c r="B957" s="454">
        <v>71951000</v>
      </c>
      <c r="C957" s="5" t="s">
        <v>51</v>
      </c>
      <c r="D957" s="5"/>
      <c r="E957" s="5"/>
      <c r="F957" s="176"/>
      <c r="G957" s="114"/>
      <c r="H957" s="145"/>
      <c r="I957" s="101"/>
      <c r="J957" s="5" t="s">
        <v>185</v>
      </c>
      <c r="K957" s="19" t="s">
        <v>25</v>
      </c>
      <c r="L957" s="189">
        <v>307703</v>
      </c>
      <c r="M957" s="189"/>
      <c r="N957" s="189"/>
      <c r="O957" s="189">
        <f>L957*0.95</f>
        <v>292317.84999999998</v>
      </c>
      <c r="P957" s="189">
        <f>L957*0.05</f>
        <v>15385.150000000001</v>
      </c>
      <c r="Q957" s="186">
        <f>M957+N957+O957+P957</f>
        <v>307703</v>
      </c>
    </row>
    <row r="958" spans="1:41" s="250" customFormat="1" ht="19.5" customHeight="1" x14ac:dyDescent="0.3">
      <c r="A958" s="473"/>
      <c r="B958" s="454">
        <v>71951000</v>
      </c>
      <c r="C958" s="5" t="s">
        <v>51</v>
      </c>
      <c r="D958" s="5"/>
      <c r="E958" s="5"/>
      <c r="F958" s="176"/>
      <c r="G958" s="81"/>
      <c r="H958" s="145"/>
      <c r="I958" s="101"/>
      <c r="J958" s="5" t="s">
        <v>303</v>
      </c>
      <c r="K958" s="20" t="s">
        <v>298</v>
      </c>
      <c r="L958" s="164">
        <v>20000</v>
      </c>
      <c r="M958" s="186">
        <f>L958</f>
        <v>20000</v>
      </c>
      <c r="N958" s="186"/>
      <c r="O958" s="186"/>
      <c r="P958" s="186"/>
      <c r="Q958" s="186">
        <f t="shared" si="133"/>
        <v>20000</v>
      </c>
      <c r="R958" s="248"/>
      <c r="S958" s="248"/>
      <c r="T958" s="248"/>
      <c r="U958" s="251"/>
      <c r="V958" s="248"/>
      <c r="W958" s="248"/>
      <c r="X958" s="248"/>
      <c r="Y958" s="248"/>
      <c r="Z958" s="248"/>
      <c r="AA958" s="248"/>
      <c r="AB958" s="248"/>
      <c r="AC958" s="248"/>
      <c r="AD958" s="248"/>
      <c r="AE958" s="248"/>
      <c r="AF958" s="248"/>
      <c r="AG958" s="248"/>
      <c r="AH958" s="248"/>
      <c r="AI958" s="248"/>
      <c r="AJ958" s="248"/>
      <c r="AK958" s="248"/>
      <c r="AL958" s="249"/>
      <c r="AM958" s="248"/>
      <c r="AN958" s="248"/>
      <c r="AO958" s="248"/>
    </row>
    <row r="959" spans="1:41" ht="38.25" customHeight="1" x14ac:dyDescent="0.25">
      <c r="A959" s="471">
        <v>14</v>
      </c>
      <c r="B959" s="454">
        <v>71951000</v>
      </c>
      <c r="C959" s="5" t="s">
        <v>51</v>
      </c>
      <c r="D959" s="5" t="s">
        <v>51</v>
      </c>
      <c r="E959" s="5" t="s">
        <v>50</v>
      </c>
      <c r="F959" s="176">
        <v>17</v>
      </c>
      <c r="G959" s="114" t="s">
        <v>68</v>
      </c>
      <c r="H959" s="145">
        <v>2755</v>
      </c>
      <c r="I959" s="101">
        <v>152</v>
      </c>
      <c r="J959" s="448" t="s">
        <v>184</v>
      </c>
      <c r="K959" s="19" t="s">
        <v>5</v>
      </c>
      <c r="L959" s="189">
        <f>L960+L961</f>
        <v>97902</v>
      </c>
      <c r="M959" s="189">
        <f>M960+M961</f>
        <v>20000</v>
      </c>
      <c r="N959" s="189">
        <v>0</v>
      </c>
      <c r="O959" s="189">
        <f>O960</f>
        <v>74006.899999999994</v>
      </c>
      <c r="P959" s="189">
        <f>P960</f>
        <v>3895.1000000000004</v>
      </c>
      <c r="Q959" s="186">
        <f t="shared" si="133"/>
        <v>97902</v>
      </c>
    </row>
    <row r="960" spans="1:41" ht="48" customHeight="1" x14ac:dyDescent="0.25">
      <c r="A960" s="472"/>
      <c r="B960" s="454">
        <v>71951000</v>
      </c>
      <c r="C960" s="5" t="s">
        <v>51</v>
      </c>
      <c r="D960" s="5"/>
      <c r="E960" s="5"/>
      <c r="F960" s="176"/>
      <c r="G960" s="114"/>
      <c r="H960" s="145"/>
      <c r="I960" s="101"/>
      <c r="J960" s="5" t="s">
        <v>185</v>
      </c>
      <c r="K960" s="19" t="s">
        <v>25</v>
      </c>
      <c r="L960" s="189">
        <v>77902</v>
      </c>
      <c r="M960" s="189"/>
      <c r="N960" s="189"/>
      <c r="O960" s="189">
        <f>L960*0.95</f>
        <v>74006.899999999994</v>
      </c>
      <c r="P960" s="189">
        <f>L960*0.05</f>
        <v>3895.1000000000004</v>
      </c>
      <c r="Q960" s="186">
        <f t="shared" si="133"/>
        <v>77902</v>
      </c>
    </row>
    <row r="961" spans="1:41" s="250" customFormat="1" ht="19.5" customHeight="1" x14ac:dyDescent="0.3">
      <c r="A961" s="473"/>
      <c r="B961" s="454">
        <v>71951000</v>
      </c>
      <c r="C961" s="5" t="s">
        <v>51</v>
      </c>
      <c r="D961" s="5"/>
      <c r="E961" s="5"/>
      <c r="F961" s="176"/>
      <c r="G961" s="81"/>
      <c r="H961" s="145"/>
      <c r="I961" s="101"/>
      <c r="J961" s="5" t="s">
        <v>303</v>
      </c>
      <c r="K961" s="20" t="s">
        <v>298</v>
      </c>
      <c r="L961" s="164">
        <v>20000</v>
      </c>
      <c r="M961" s="186">
        <f>L961</f>
        <v>20000</v>
      </c>
      <c r="N961" s="186"/>
      <c r="O961" s="186"/>
      <c r="P961" s="186"/>
      <c r="Q961" s="186">
        <f t="shared" si="133"/>
        <v>20000</v>
      </c>
      <c r="R961" s="248"/>
      <c r="S961" s="248"/>
      <c r="T961" s="248"/>
      <c r="U961" s="251"/>
      <c r="V961" s="248"/>
      <c r="W961" s="248"/>
      <c r="X961" s="248"/>
      <c r="Y961" s="248"/>
      <c r="Z961" s="248"/>
      <c r="AA961" s="248"/>
      <c r="AB961" s="248"/>
      <c r="AC961" s="248"/>
      <c r="AD961" s="248"/>
      <c r="AE961" s="248"/>
      <c r="AF961" s="248"/>
      <c r="AG961" s="248"/>
      <c r="AH961" s="248"/>
      <c r="AI961" s="248"/>
      <c r="AJ961" s="248"/>
      <c r="AK961" s="248"/>
      <c r="AL961" s="249"/>
      <c r="AM961" s="248"/>
      <c r="AN961" s="248"/>
      <c r="AO961" s="248"/>
    </row>
    <row r="962" spans="1:41" ht="35.25" customHeight="1" x14ac:dyDescent="0.25">
      <c r="A962" s="471">
        <v>15</v>
      </c>
      <c r="B962" s="454">
        <v>71951000</v>
      </c>
      <c r="C962" s="5" t="s">
        <v>51</v>
      </c>
      <c r="D962" s="5" t="s">
        <v>51</v>
      </c>
      <c r="E962" s="5" t="s">
        <v>50</v>
      </c>
      <c r="F962" s="176">
        <v>41</v>
      </c>
      <c r="G962" s="114" t="s">
        <v>68</v>
      </c>
      <c r="H962" s="145">
        <v>661.4</v>
      </c>
      <c r="I962" s="101">
        <v>25</v>
      </c>
      <c r="J962" s="448" t="s">
        <v>184</v>
      </c>
      <c r="K962" s="19" t="s">
        <v>5</v>
      </c>
      <c r="L962" s="189">
        <f>L963+L964+L965+L966</f>
        <v>2465434</v>
      </c>
      <c r="M962" s="189">
        <f>L962</f>
        <v>2465434</v>
      </c>
      <c r="N962" s="189">
        <v>0</v>
      </c>
      <c r="O962" s="189">
        <v>0</v>
      </c>
      <c r="P962" s="144">
        <v>0</v>
      </c>
      <c r="Q962" s="186">
        <f t="shared" si="133"/>
        <v>2465434</v>
      </c>
    </row>
    <row r="963" spans="1:41" ht="18" customHeight="1" x14ac:dyDescent="0.25">
      <c r="A963" s="472"/>
      <c r="B963" s="454">
        <v>71951000</v>
      </c>
      <c r="C963" s="5" t="s">
        <v>51</v>
      </c>
      <c r="D963" s="5"/>
      <c r="E963" s="5"/>
      <c r="F963" s="176"/>
      <c r="G963" s="114"/>
      <c r="H963" s="145"/>
      <c r="I963" s="101"/>
      <c r="J963" s="5" t="s">
        <v>186</v>
      </c>
      <c r="K963" s="19">
        <v>10</v>
      </c>
      <c r="L963" s="189">
        <v>1367410</v>
      </c>
      <c r="M963" s="189">
        <f t="shared" ref="M963:M966" si="138">L963</f>
        <v>1367410</v>
      </c>
      <c r="N963" s="189"/>
      <c r="O963" s="189"/>
      <c r="P963" s="189"/>
      <c r="Q963" s="186">
        <f t="shared" si="133"/>
        <v>1367410</v>
      </c>
    </row>
    <row r="964" spans="1:41" ht="30.75" customHeight="1" x14ac:dyDescent="0.25">
      <c r="A964" s="472"/>
      <c r="B964" s="454">
        <v>71951000</v>
      </c>
      <c r="C964" s="5" t="s">
        <v>51</v>
      </c>
      <c r="D964" s="97"/>
      <c r="E964" s="97"/>
      <c r="F964" s="176"/>
      <c r="G964" s="114"/>
      <c r="H964" s="154"/>
      <c r="I964" s="101"/>
      <c r="J964" s="5" t="s">
        <v>187</v>
      </c>
      <c r="K964" s="20" t="s">
        <v>13</v>
      </c>
      <c r="L964" s="189">
        <v>321634</v>
      </c>
      <c r="M964" s="189">
        <f t="shared" si="138"/>
        <v>321634</v>
      </c>
      <c r="N964" s="189"/>
      <c r="O964" s="189"/>
      <c r="P964" s="189"/>
      <c r="Q964" s="186">
        <f t="shared" si="133"/>
        <v>321634</v>
      </c>
    </row>
    <row r="965" spans="1:41" ht="33.75" customHeight="1" x14ac:dyDescent="0.25">
      <c r="A965" s="472"/>
      <c r="B965" s="454">
        <v>71951000</v>
      </c>
      <c r="C965" s="5" t="s">
        <v>51</v>
      </c>
      <c r="D965" s="97"/>
      <c r="E965" s="97"/>
      <c r="F965" s="176"/>
      <c r="G965" s="114"/>
      <c r="H965" s="154"/>
      <c r="I965" s="101"/>
      <c r="J965" s="448" t="s">
        <v>188</v>
      </c>
      <c r="K965" s="20" t="s">
        <v>12</v>
      </c>
      <c r="L965" s="189">
        <v>724735</v>
      </c>
      <c r="M965" s="189">
        <f t="shared" si="138"/>
        <v>724735</v>
      </c>
      <c r="N965" s="189"/>
      <c r="O965" s="189"/>
      <c r="P965" s="189"/>
      <c r="Q965" s="186">
        <f t="shared" si="133"/>
        <v>724735</v>
      </c>
    </row>
    <row r="966" spans="1:41" ht="18" customHeight="1" x14ac:dyDescent="0.25">
      <c r="A966" s="473"/>
      <c r="B966" s="454">
        <v>71951000</v>
      </c>
      <c r="C966" s="5" t="s">
        <v>51</v>
      </c>
      <c r="D966" s="97"/>
      <c r="E966" s="97"/>
      <c r="F966" s="176"/>
      <c r="G966" s="114"/>
      <c r="H966" s="154"/>
      <c r="I966" s="101"/>
      <c r="J966" s="448" t="s">
        <v>189</v>
      </c>
      <c r="K966" s="20">
        <v>21</v>
      </c>
      <c r="L966" s="189">
        <v>51655</v>
      </c>
      <c r="M966" s="189">
        <f t="shared" si="138"/>
        <v>51655</v>
      </c>
      <c r="N966" s="189"/>
      <c r="O966" s="189"/>
      <c r="P966" s="189"/>
      <c r="Q966" s="186">
        <f t="shared" si="133"/>
        <v>51655</v>
      </c>
    </row>
    <row r="967" spans="1:41" ht="15.75" x14ac:dyDescent="0.25">
      <c r="A967" s="471">
        <v>16</v>
      </c>
      <c r="B967" s="454">
        <v>71951000</v>
      </c>
      <c r="C967" s="5" t="s">
        <v>51</v>
      </c>
      <c r="D967" s="5" t="s">
        <v>51</v>
      </c>
      <c r="E967" s="5" t="s">
        <v>82</v>
      </c>
      <c r="F967" s="176">
        <v>2</v>
      </c>
      <c r="G967" s="114" t="s">
        <v>68</v>
      </c>
      <c r="H967" s="145">
        <v>1400.5</v>
      </c>
      <c r="I967" s="101">
        <v>34</v>
      </c>
      <c r="J967" s="448" t="s">
        <v>184</v>
      </c>
      <c r="K967" s="19" t="s">
        <v>5</v>
      </c>
      <c r="L967" s="189">
        <f>L968+L969</f>
        <v>661426</v>
      </c>
      <c r="M967" s="189">
        <f>M968+M969</f>
        <v>661426</v>
      </c>
      <c r="N967" s="189">
        <f t="shared" ref="N967:P967" si="139">N968+N969</f>
        <v>0</v>
      </c>
      <c r="O967" s="189">
        <f t="shared" si="139"/>
        <v>0</v>
      </c>
      <c r="P967" s="189">
        <f t="shared" si="139"/>
        <v>0</v>
      </c>
      <c r="Q967" s="186">
        <f t="shared" si="133"/>
        <v>661426</v>
      </c>
    </row>
    <row r="968" spans="1:41" ht="31.5" customHeight="1" x14ac:dyDescent="0.25">
      <c r="A968" s="472"/>
      <c r="B968" s="454">
        <v>71951000</v>
      </c>
      <c r="C968" s="5" t="s">
        <v>51</v>
      </c>
      <c r="D968" s="97"/>
      <c r="E968" s="97"/>
      <c r="F968" s="176"/>
      <c r="G968" s="114"/>
      <c r="H968" s="154"/>
      <c r="I968" s="101"/>
      <c r="J968" s="5" t="s">
        <v>192</v>
      </c>
      <c r="K968" s="20" t="s">
        <v>4</v>
      </c>
      <c r="L968" s="189">
        <v>647568</v>
      </c>
      <c r="M968" s="189">
        <f t="shared" ref="M968:M969" si="140">L968</f>
        <v>647568</v>
      </c>
      <c r="N968" s="189"/>
      <c r="O968" s="189"/>
      <c r="P968" s="189"/>
      <c r="Q968" s="186">
        <f t="shared" si="133"/>
        <v>647568</v>
      </c>
    </row>
    <row r="969" spans="1:41" ht="15.75" x14ac:dyDescent="0.25">
      <c r="A969" s="473"/>
      <c r="B969" s="454">
        <v>71951000</v>
      </c>
      <c r="C969" s="5" t="s">
        <v>51</v>
      </c>
      <c r="D969" s="97"/>
      <c r="E969" s="97"/>
      <c r="F969" s="176"/>
      <c r="G969" s="114"/>
      <c r="H969" s="154"/>
      <c r="I969" s="101"/>
      <c r="J969" s="5" t="s">
        <v>189</v>
      </c>
      <c r="K969" s="20">
        <v>21</v>
      </c>
      <c r="L969" s="189">
        <v>13858</v>
      </c>
      <c r="M969" s="189">
        <f t="shared" si="140"/>
        <v>13858</v>
      </c>
      <c r="N969" s="189"/>
      <c r="O969" s="189"/>
      <c r="P969" s="189"/>
      <c r="Q969" s="186">
        <f t="shared" si="133"/>
        <v>13858</v>
      </c>
    </row>
    <row r="970" spans="1:41" ht="18" customHeight="1" x14ac:dyDescent="0.25">
      <c r="A970" s="480" t="s">
        <v>193</v>
      </c>
      <c r="B970" s="481"/>
      <c r="C970" s="481"/>
      <c r="D970" s="481"/>
      <c r="E970" s="482"/>
      <c r="F970" s="101">
        <v>11</v>
      </c>
      <c r="G970" s="454" t="s">
        <v>5</v>
      </c>
      <c r="H970" s="143">
        <f>H972+H975+H979+H982+H988+H992+H995+H999+H1003+H1006</f>
        <v>39524.899999999994</v>
      </c>
      <c r="I970" s="101">
        <f>I972+I975+I979+I982+I988+I992+I995+I999+I1003+I1006</f>
        <v>1314</v>
      </c>
      <c r="J970" s="454" t="s">
        <v>5</v>
      </c>
      <c r="K970" s="7" t="s">
        <v>5</v>
      </c>
      <c r="L970" s="143">
        <f>L972+L975+L979+L982+L988+L992+L995+L999+L1003+L1006+L985</f>
        <v>54526045</v>
      </c>
      <c r="M970" s="143">
        <f>M972+M975+M979+M982+M988+M992+M995+M999+M1003+M1006+M985</f>
        <v>54382072</v>
      </c>
      <c r="N970" s="143">
        <f>N972+N975+N979+N982+N992+N995+N999+N1003+N1006</f>
        <v>0</v>
      </c>
      <c r="O970" s="143">
        <f>O972+O975+O979+O982+O988+O992+O995+O999+O1003+O1006+O971</f>
        <v>137000</v>
      </c>
      <c r="P970" s="143">
        <f>P972+P975+P979+P982+P988+P992+P995+P999+P1003+P1006+P971</f>
        <v>7198.6500000000005</v>
      </c>
      <c r="Q970" s="186">
        <f>M970+N970+O970+P970</f>
        <v>54526270.649999999</v>
      </c>
      <c r="S970" s="140"/>
    </row>
    <row r="971" spans="1:41" ht="18" customHeight="1" x14ac:dyDescent="0.25">
      <c r="A971" s="448"/>
      <c r="B971" s="480" t="s">
        <v>97</v>
      </c>
      <c r="C971" s="481"/>
      <c r="D971" s="481"/>
      <c r="E971" s="481"/>
      <c r="F971" s="481"/>
      <c r="G971" s="481"/>
      <c r="H971" s="481"/>
      <c r="I971" s="482"/>
      <c r="J971" s="454" t="s">
        <v>5</v>
      </c>
      <c r="K971" s="7" t="s">
        <v>5</v>
      </c>
      <c r="L971" s="188"/>
      <c r="M971" s="188"/>
      <c r="N971" s="188"/>
      <c r="O971" s="197">
        <v>225.65</v>
      </c>
      <c r="P971" s="188"/>
      <c r="Q971" s="186">
        <f t="shared" si="133"/>
        <v>225.65</v>
      </c>
    </row>
    <row r="972" spans="1:41" ht="18" customHeight="1" x14ac:dyDescent="0.25">
      <c r="A972" s="440">
        <v>1</v>
      </c>
      <c r="B972" s="98">
        <v>71952000</v>
      </c>
      <c r="C972" s="99" t="s">
        <v>63</v>
      </c>
      <c r="D972" s="99" t="s">
        <v>63</v>
      </c>
      <c r="E972" s="448" t="s">
        <v>346</v>
      </c>
      <c r="F972" s="177">
        <v>19</v>
      </c>
      <c r="G972" s="4" t="s">
        <v>68</v>
      </c>
      <c r="H972" s="149">
        <v>4416.3</v>
      </c>
      <c r="I972" s="177">
        <v>154</v>
      </c>
      <c r="J972" s="448" t="s">
        <v>184</v>
      </c>
      <c r="K972" s="4" t="s">
        <v>5</v>
      </c>
      <c r="L972" s="164">
        <f>L973+L974</f>
        <v>5251972</v>
      </c>
      <c r="M972" s="164">
        <f>L972</f>
        <v>5251972</v>
      </c>
      <c r="N972" s="189">
        <v>0</v>
      </c>
      <c r="O972" s="164">
        <v>0</v>
      </c>
      <c r="P972" s="144">
        <v>0</v>
      </c>
      <c r="Q972" s="186">
        <f t="shared" si="133"/>
        <v>5251972</v>
      </c>
    </row>
    <row r="973" spans="1:41" ht="18" customHeight="1" x14ac:dyDescent="0.25">
      <c r="A973" s="441"/>
      <c r="B973" s="98">
        <v>71952000</v>
      </c>
      <c r="C973" s="99" t="s">
        <v>63</v>
      </c>
      <c r="D973" s="99"/>
      <c r="E973" s="99"/>
      <c r="F973" s="177"/>
      <c r="G973" s="4"/>
      <c r="H973" s="149"/>
      <c r="I973" s="177"/>
      <c r="J973" s="99" t="s">
        <v>191</v>
      </c>
      <c r="K973" s="20" t="s">
        <v>9</v>
      </c>
      <c r="L973" s="189">
        <v>5141934</v>
      </c>
      <c r="M973" s="189">
        <f t="shared" ref="M973:M974" si="141">L973</f>
        <v>5141934</v>
      </c>
      <c r="N973" s="164"/>
      <c r="O973" s="164"/>
      <c r="P973" s="164"/>
      <c r="Q973" s="186">
        <f t="shared" si="133"/>
        <v>5141934</v>
      </c>
    </row>
    <row r="974" spans="1:41" ht="18" customHeight="1" x14ac:dyDescent="0.25">
      <c r="A974" s="442"/>
      <c r="B974" s="98">
        <v>71952000</v>
      </c>
      <c r="C974" s="99" t="s">
        <v>63</v>
      </c>
      <c r="D974" s="99"/>
      <c r="E974" s="99"/>
      <c r="F974" s="177"/>
      <c r="G974" s="4"/>
      <c r="H974" s="149"/>
      <c r="I974" s="177"/>
      <c r="J974" s="99" t="s">
        <v>189</v>
      </c>
      <c r="K974" s="98">
        <v>21</v>
      </c>
      <c r="L974" s="189">
        <v>110038</v>
      </c>
      <c r="M974" s="189">
        <f t="shared" si="141"/>
        <v>110038</v>
      </c>
      <c r="N974" s="164"/>
      <c r="O974" s="164"/>
      <c r="P974" s="164"/>
      <c r="Q974" s="186">
        <f t="shared" si="133"/>
        <v>110038</v>
      </c>
    </row>
    <row r="975" spans="1:41" ht="18" customHeight="1" x14ac:dyDescent="0.25">
      <c r="A975" s="440">
        <v>2</v>
      </c>
      <c r="B975" s="98">
        <v>71952000</v>
      </c>
      <c r="C975" s="99" t="s">
        <v>63</v>
      </c>
      <c r="D975" s="99" t="s">
        <v>63</v>
      </c>
      <c r="E975" s="448" t="s">
        <v>347</v>
      </c>
      <c r="F975" s="177">
        <v>15</v>
      </c>
      <c r="G975" s="4" t="s">
        <v>68</v>
      </c>
      <c r="H975" s="149">
        <v>5305.7</v>
      </c>
      <c r="I975" s="177">
        <v>142</v>
      </c>
      <c r="J975" s="448" t="s">
        <v>184</v>
      </c>
      <c r="K975" s="4" t="s">
        <v>5</v>
      </c>
      <c r="L975" s="164">
        <f>L976+L977+L978</f>
        <v>11635458</v>
      </c>
      <c r="M975" s="164">
        <f>L975</f>
        <v>11635458</v>
      </c>
      <c r="N975" s="189">
        <v>0</v>
      </c>
      <c r="O975" s="164">
        <v>0</v>
      </c>
      <c r="P975" s="144">
        <v>0</v>
      </c>
      <c r="Q975" s="186">
        <f t="shared" si="133"/>
        <v>11635458</v>
      </c>
    </row>
    <row r="976" spans="1:41" ht="18" customHeight="1" x14ac:dyDescent="0.25">
      <c r="A976" s="441"/>
      <c r="B976" s="98">
        <v>71952000</v>
      </c>
      <c r="C976" s="99" t="s">
        <v>63</v>
      </c>
      <c r="D976" s="99"/>
      <c r="E976" s="99"/>
      <c r="F976" s="177"/>
      <c r="G976" s="4"/>
      <c r="H976" s="149"/>
      <c r="I976" s="177"/>
      <c r="J976" s="99" t="s">
        <v>191</v>
      </c>
      <c r="K976" s="20" t="s">
        <v>9</v>
      </c>
      <c r="L976" s="189">
        <v>9683702</v>
      </c>
      <c r="M976" s="189">
        <f t="shared" ref="M976:M978" si="142">L976</f>
        <v>9683702</v>
      </c>
      <c r="N976" s="164"/>
      <c r="O976" s="164"/>
      <c r="P976" s="164"/>
      <c r="Q976" s="186">
        <f t="shared" si="133"/>
        <v>9683702</v>
      </c>
    </row>
    <row r="977" spans="1:41" ht="18" customHeight="1" x14ac:dyDescent="0.25">
      <c r="A977" s="441"/>
      <c r="B977" s="98">
        <v>71952000</v>
      </c>
      <c r="C977" s="99" t="s">
        <v>63</v>
      </c>
      <c r="D977" s="99"/>
      <c r="E977" s="99"/>
      <c r="F977" s="177"/>
      <c r="G977" s="4"/>
      <c r="H977" s="149"/>
      <c r="I977" s="177"/>
      <c r="J977" s="99" t="s">
        <v>186</v>
      </c>
      <c r="K977" s="98">
        <v>10</v>
      </c>
      <c r="L977" s="189">
        <v>1707974</v>
      </c>
      <c r="M977" s="189">
        <f t="shared" si="142"/>
        <v>1707974</v>
      </c>
      <c r="N977" s="164"/>
      <c r="O977" s="164"/>
      <c r="P977" s="164"/>
      <c r="Q977" s="186">
        <f t="shared" si="133"/>
        <v>1707974</v>
      </c>
    </row>
    <row r="978" spans="1:41" ht="18" customHeight="1" x14ac:dyDescent="0.25">
      <c r="A978" s="442"/>
      <c r="B978" s="98">
        <v>71952000</v>
      </c>
      <c r="C978" s="99" t="s">
        <v>63</v>
      </c>
      <c r="D978" s="99"/>
      <c r="E978" s="99"/>
      <c r="F978" s="177"/>
      <c r="G978" s="4"/>
      <c r="H978" s="149"/>
      <c r="I978" s="177"/>
      <c r="J978" s="99" t="s">
        <v>189</v>
      </c>
      <c r="K978" s="98">
        <v>21</v>
      </c>
      <c r="L978" s="189">
        <v>243782</v>
      </c>
      <c r="M978" s="189">
        <f t="shared" si="142"/>
        <v>243782</v>
      </c>
      <c r="N978" s="164"/>
      <c r="O978" s="164"/>
      <c r="P978" s="164"/>
      <c r="Q978" s="186">
        <f t="shared" si="133"/>
        <v>243782</v>
      </c>
    </row>
    <row r="979" spans="1:41" ht="18" customHeight="1" x14ac:dyDescent="0.25">
      <c r="A979" s="440">
        <v>3</v>
      </c>
      <c r="B979" s="98">
        <v>71952000</v>
      </c>
      <c r="C979" s="99" t="s">
        <v>63</v>
      </c>
      <c r="D979" s="99" t="s">
        <v>63</v>
      </c>
      <c r="E979" s="448" t="s">
        <v>347</v>
      </c>
      <c r="F979" s="177">
        <v>16</v>
      </c>
      <c r="G979" s="4" t="s">
        <v>68</v>
      </c>
      <c r="H979" s="149">
        <v>5310.4</v>
      </c>
      <c r="I979" s="177">
        <v>137</v>
      </c>
      <c r="J979" s="448" t="s">
        <v>184</v>
      </c>
      <c r="K979" s="4" t="s">
        <v>5</v>
      </c>
      <c r="L979" s="164">
        <f>L980+L981</f>
        <v>2190354</v>
      </c>
      <c r="M979" s="164">
        <f>L979</f>
        <v>2190354</v>
      </c>
      <c r="N979" s="189">
        <v>0</v>
      </c>
      <c r="O979" s="164">
        <v>0</v>
      </c>
      <c r="P979" s="144">
        <v>0</v>
      </c>
      <c r="Q979" s="186">
        <f t="shared" si="133"/>
        <v>2190354</v>
      </c>
    </row>
    <row r="980" spans="1:41" ht="18" customHeight="1" x14ac:dyDescent="0.25">
      <c r="A980" s="441"/>
      <c r="B980" s="98">
        <v>71952000</v>
      </c>
      <c r="C980" s="99" t="s">
        <v>63</v>
      </c>
      <c r="D980" s="99"/>
      <c r="E980" s="99"/>
      <c r="F980" s="177"/>
      <c r="G980" s="4"/>
      <c r="H980" s="149"/>
      <c r="I980" s="177"/>
      <c r="J980" s="99" t="s">
        <v>186</v>
      </c>
      <c r="K980" s="20">
        <v>10</v>
      </c>
      <c r="L980" s="189">
        <v>2144462</v>
      </c>
      <c r="M980" s="189">
        <f t="shared" ref="M980:M981" si="143">L980</f>
        <v>2144462</v>
      </c>
      <c r="N980" s="164"/>
      <c r="O980" s="164"/>
      <c r="P980" s="164"/>
      <c r="Q980" s="186">
        <f t="shared" si="133"/>
        <v>2144462</v>
      </c>
    </row>
    <row r="981" spans="1:41" ht="18" customHeight="1" x14ac:dyDescent="0.25">
      <c r="A981" s="442"/>
      <c r="B981" s="98">
        <v>71952000</v>
      </c>
      <c r="C981" s="99" t="s">
        <v>63</v>
      </c>
      <c r="D981" s="99"/>
      <c r="E981" s="99"/>
      <c r="F981" s="177"/>
      <c r="G981" s="4"/>
      <c r="H981" s="149"/>
      <c r="I981" s="177"/>
      <c r="J981" s="99" t="s">
        <v>189</v>
      </c>
      <c r="K981" s="98">
        <v>21</v>
      </c>
      <c r="L981" s="189">
        <v>45892</v>
      </c>
      <c r="M981" s="189">
        <f t="shared" si="143"/>
        <v>45892</v>
      </c>
      <c r="N981" s="164"/>
      <c r="O981" s="164"/>
      <c r="P981" s="164"/>
      <c r="Q981" s="186">
        <f t="shared" si="133"/>
        <v>45892</v>
      </c>
    </row>
    <row r="982" spans="1:41" ht="18" customHeight="1" x14ac:dyDescent="0.25">
      <c r="A982" s="440">
        <v>4</v>
      </c>
      <c r="B982" s="98">
        <v>71952000</v>
      </c>
      <c r="C982" s="99" t="s">
        <v>63</v>
      </c>
      <c r="D982" s="99" t="s">
        <v>63</v>
      </c>
      <c r="E982" s="448" t="s">
        <v>345</v>
      </c>
      <c r="F982" s="177">
        <v>2</v>
      </c>
      <c r="G982" s="4" t="s">
        <v>68</v>
      </c>
      <c r="H982" s="149">
        <v>4252</v>
      </c>
      <c r="I982" s="177">
        <v>162</v>
      </c>
      <c r="J982" s="448" t="s">
        <v>184</v>
      </c>
      <c r="K982" s="4" t="s">
        <v>5</v>
      </c>
      <c r="L982" s="164">
        <f>L983+L984</f>
        <v>5398936</v>
      </c>
      <c r="M982" s="164">
        <f>L982</f>
        <v>5398936</v>
      </c>
      <c r="N982" s="189">
        <v>0</v>
      </c>
      <c r="O982" s="164">
        <v>0</v>
      </c>
      <c r="P982" s="144">
        <v>0</v>
      </c>
      <c r="Q982" s="186">
        <f t="shared" si="133"/>
        <v>5398936</v>
      </c>
    </row>
    <row r="983" spans="1:41" ht="33" customHeight="1" x14ac:dyDescent="0.25">
      <c r="A983" s="441"/>
      <c r="B983" s="98">
        <v>71952000</v>
      </c>
      <c r="C983" s="99" t="s">
        <v>63</v>
      </c>
      <c r="D983" s="99"/>
      <c r="E983" s="99"/>
      <c r="F983" s="177"/>
      <c r="G983" s="4"/>
      <c r="H983" s="149"/>
      <c r="I983" s="177"/>
      <c r="J983" s="16" t="s">
        <v>194</v>
      </c>
      <c r="K983" s="2" t="s">
        <v>37</v>
      </c>
      <c r="L983" s="189">
        <v>5285819</v>
      </c>
      <c r="M983" s="189">
        <f t="shared" ref="M983:M984" si="144">L983</f>
        <v>5285819</v>
      </c>
      <c r="N983" s="164"/>
      <c r="O983" s="164"/>
      <c r="P983" s="164"/>
      <c r="Q983" s="186">
        <f t="shared" si="133"/>
        <v>5285819</v>
      </c>
    </row>
    <row r="984" spans="1:41" ht="18" customHeight="1" x14ac:dyDescent="0.25">
      <c r="A984" s="442"/>
      <c r="B984" s="98">
        <v>71952000</v>
      </c>
      <c r="C984" s="99" t="s">
        <v>63</v>
      </c>
      <c r="D984" s="99"/>
      <c r="E984" s="99"/>
      <c r="F984" s="177"/>
      <c r="G984" s="4"/>
      <c r="H984" s="149"/>
      <c r="I984" s="177"/>
      <c r="J984" s="99" t="s">
        <v>189</v>
      </c>
      <c r="K984" s="98">
        <v>21</v>
      </c>
      <c r="L984" s="189">
        <v>113117</v>
      </c>
      <c r="M984" s="189">
        <f t="shared" si="144"/>
        <v>113117</v>
      </c>
      <c r="N984" s="164"/>
      <c r="O984" s="164"/>
      <c r="P984" s="164"/>
      <c r="Q984" s="186">
        <f t="shared" si="133"/>
        <v>113117</v>
      </c>
    </row>
    <row r="985" spans="1:41" ht="18" customHeight="1" x14ac:dyDescent="0.3">
      <c r="A985" s="437">
        <v>5</v>
      </c>
      <c r="B985" s="82">
        <v>71952000</v>
      </c>
      <c r="C985" s="448" t="s">
        <v>63</v>
      </c>
      <c r="D985" s="448" t="s">
        <v>63</v>
      </c>
      <c r="E985" s="448" t="s">
        <v>345</v>
      </c>
      <c r="F985" s="101">
        <v>5</v>
      </c>
      <c r="G985" s="44" t="s">
        <v>68</v>
      </c>
      <c r="H985" s="146">
        <v>3492.2</v>
      </c>
      <c r="I985" s="101">
        <v>149</v>
      </c>
      <c r="J985" s="448" t="s">
        <v>184</v>
      </c>
      <c r="K985" s="85" t="s">
        <v>5</v>
      </c>
      <c r="L985" s="165">
        <f>L987+L986</f>
        <v>2714673</v>
      </c>
      <c r="M985" s="186">
        <f>L985</f>
        <v>2714673</v>
      </c>
      <c r="N985" s="189">
        <v>0</v>
      </c>
      <c r="O985" s="189">
        <v>0</v>
      </c>
      <c r="P985" s="189">
        <v>0</v>
      </c>
      <c r="Q985" s="186">
        <f t="shared" si="133"/>
        <v>2714673</v>
      </c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26"/>
      <c r="AM985" s="63"/>
      <c r="AN985" s="63"/>
      <c r="AO985" s="63"/>
    </row>
    <row r="986" spans="1:41" ht="18" customHeight="1" x14ac:dyDescent="0.3">
      <c r="A986" s="438"/>
      <c r="B986" s="82">
        <v>71952000</v>
      </c>
      <c r="C986" s="448" t="s">
        <v>63</v>
      </c>
      <c r="D986" s="448"/>
      <c r="E986" s="448"/>
      <c r="F986" s="101"/>
      <c r="G986" s="44"/>
      <c r="H986" s="146"/>
      <c r="I986" s="101"/>
      <c r="J986" s="99" t="s">
        <v>186</v>
      </c>
      <c r="K986" s="20">
        <v>10</v>
      </c>
      <c r="L986" s="165">
        <v>2657796</v>
      </c>
      <c r="M986" s="186">
        <f>L986</f>
        <v>2657796</v>
      </c>
      <c r="N986" s="189"/>
      <c r="O986" s="189"/>
      <c r="P986" s="189"/>
      <c r="Q986" s="186">
        <f t="shared" si="133"/>
        <v>2657796</v>
      </c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26"/>
      <c r="AM986" s="63"/>
      <c r="AN986" s="63"/>
      <c r="AO986" s="63"/>
    </row>
    <row r="987" spans="1:41" s="69" customFormat="1" ht="18" customHeight="1" x14ac:dyDescent="0.3">
      <c r="A987" s="55"/>
      <c r="B987" s="82">
        <v>71952000</v>
      </c>
      <c r="C987" s="448" t="s">
        <v>63</v>
      </c>
      <c r="D987" s="448"/>
      <c r="E987" s="448"/>
      <c r="F987" s="101"/>
      <c r="G987" s="44"/>
      <c r="H987" s="146"/>
      <c r="I987" s="101"/>
      <c r="J987" s="99" t="s">
        <v>189</v>
      </c>
      <c r="K987" s="98">
        <v>21</v>
      </c>
      <c r="L987" s="165">
        <v>56877</v>
      </c>
      <c r="M987" s="164">
        <f t="shared" ref="M987" si="145">L987</f>
        <v>56877</v>
      </c>
      <c r="N987" s="166"/>
      <c r="O987" s="166"/>
      <c r="P987" s="166"/>
      <c r="Q987" s="186">
        <f t="shared" si="133"/>
        <v>56877</v>
      </c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  <c r="AE987" s="68"/>
      <c r="AF987" s="68"/>
      <c r="AG987" s="68"/>
      <c r="AH987" s="68"/>
      <c r="AI987" s="68"/>
      <c r="AJ987" s="68"/>
      <c r="AK987" s="68"/>
      <c r="AL987" s="26"/>
      <c r="AM987" s="68"/>
      <c r="AN987" s="68"/>
      <c r="AO987" s="68"/>
    </row>
    <row r="988" spans="1:41" s="271" customFormat="1" ht="18" customHeight="1" x14ac:dyDescent="0.3">
      <c r="A988" s="471">
        <v>6</v>
      </c>
      <c r="B988" s="82">
        <v>71952000</v>
      </c>
      <c r="C988" s="448" t="s">
        <v>63</v>
      </c>
      <c r="D988" s="448" t="s">
        <v>63</v>
      </c>
      <c r="E988" s="448" t="s">
        <v>345</v>
      </c>
      <c r="F988" s="101">
        <v>9</v>
      </c>
      <c r="G988" s="44" t="s">
        <v>68</v>
      </c>
      <c r="H988" s="146">
        <v>4804.8</v>
      </c>
      <c r="I988" s="101">
        <v>172</v>
      </c>
      <c r="J988" s="448" t="s">
        <v>184</v>
      </c>
      <c r="K988" s="125" t="s">
        <v>5</v>
      </c>
      <c r="L988" s="165">
        <f>L989+L990+L991</f>
        <v>5078383</v>
      </c>
      <c r="M988" s="186">
        <f>L988</f>
        <v>5078383</v>
      </c>
      <c r="N988" s="189">
        <v>0</v>
      </c>
      <c r="O988" s="189">
        <v>0</v>
      </c>
      <c r="P988" s="189">
        <v>0</v>
      </c>
      <c r="Q988" s="186">
        <f t="shared" si="133"/>
        <v>5078383</v>
      </c>
      <c r="R988" s="270"/>
      <c r="S988" s="270"/>
      <c r="T988" s="270"/>
      <c r="U988" s="270"/>
      <c r="V988" s="270"/>
      <c r="W988" s="270"/>
      <c r="X988" s="270"/>
      <c r="Y988" s="270"/>
      <c r="Z988" s="270"/>
      <c r="AA988" s="270"/>
      <c r="AB988" s="270"/>
      <c r="AC988" s="270"/>
      <c r="AD988" s="270"/>
      <c r="AE988" s="270"/>
      <c r="AF988" s="270"/>
      <c r="AG988" s="270"/>
      <c r="AH988" s="270"/>
      <c r="AI988" s="270"/>
      <c r="AJ988" s="270"/>
      <c r="AK988" s="270"/>
      <c r="AL988" s="249"/>
      <c r="AM988" s="270"/>
      <c r="AN988" s="270"/>
      <c r="AO988" s="270"/>
    </row>
    <row r="989" spans="1:41" s="251" customFormat="1" ht="18" customHeight="1" x14ac:dyDescent="0.3">
      <c r="A989" s="472"/>
      <c r="B989" s="82">
        <v>71952000</v>
      </c>
      <c r="C989" s="448" t="s">
        <v>63</v>
      </c>
      <c r="D989" s="448"/>
      <c r="E989" s="448"/>
      <c r="F989" s="101"/>
      <c r="G989" s="44"/>
      <c r="H989" s="146"/>
      <c r="I989" s="101"/>
      <c r="J989" s="5" t="s">
        <v>191</v>
      </c>
      <c r="K989" s="124" t="s">
        <v>9</v>
      </c>
      <c r="L989" s="165">
        <v>1350609</v>
      </c>
      <c r="M989" s="189">
        <f t="shared" ref="M989:M991" si="146">L989</f>
        <v>1350609</v>
      </c>
      <c r="N989" s="166"/>
      <c r="O989" s="166"/>
      <c r="P989" s="166"/>
      <c r="Q989" s="186">
        <f t="shared" si="133"/>
        <v>1350609</v>
      </c>
      <c r="R989" s="269"/>
      <c r="S989" s="269"/>
      <c r="T989" s="269"/>
      <c r="U989" s="269"/>
      <c r="V989" s="269"/>
      <c r="W989" s="269"/>
      <c r="X989" s="269"/>
      <c r="Y989" s="269"/>
      <c r="Z989" s="269"/>
      <c r="AA989" s="269"/>
      <c r="AB989" s="269"/>
      <c r="AC989" s="269"/>
      <c r="AD989" s="269"/>
      <c r="AE989" s="269"/>
      <c r="AF989" s="269"/>
      <c r="AG989" s="269"/>
      <c r="AH989" s="269"/>
      <c r="AI989" s="269"/>
      <c r="AJ989" s="269"/>
      <c r="AK989" s="269"/>
      <c r="AL989" s="249"/>
      <c r="AM989" s="269"/>
      <c r="AN989" s="269"/>
      <c r="AO989" s="269"/>
    </row>
    <row r="990" spans="1:41" s="271" customFormat="1" ht="18" customHeight="1" x14ac:dyDescent="0.3">
      <c r="A990" s="472"/>
      <c r="B990" s="82">
        <v>71952000</v>
      </c>
      <c r="C990" s="448" t="s">
        <v>63</v>
      </c>
      <c r="D990" s="448"/>
      <c r="E990" s="448"/>
      <c r="F990" s="101"/>
      <c r="G990" s="44"/>
      <c r="H990" s="146"/>
      <c r="I990" s="101"/>
      <c r="J990" s="5" t="s">
        <v>186</v>
      </c>
      <c r="K990" s="125" t="s">
        <v>17</v>
      </c>
      <c r="L990" s="165">
        <v>3621373</v>
      </c>
      <c r="M990" s="189">
        <f t="shared" si="146"/>
        <v>3621373</v>
      </c>
      <c r="N990" s="166"/>
      <c r="O990" s="166"/>
      <c r="P990" s="166"/>
      <c r="Q990" s="186">
        <f t="shared" si="133"/>
        <v>3621373</v>
      </c>
      <c r="R990" s="270"/>
      <c r="S990" s="270"/>
      <c r="T990" s="270"/>
      <c r="U990" s="270"/>
      <c r="V990" s="270"/>
      <c r="W990" s="270"/>
      <c r="X990" s="270"/>
      <c r="Y990" s="270"/>
      <c r="Z990" s="270"/>
      <c r="AA990" s="270"/>
      <c r="AB990" s="270"/>
      <c r="AC990" s="270"/>
      <c r="AD990" s="270"/>
      <c r="AE990" s="270"/>
      <c r="AF990" s="270"/>
      <c r="AG990" s="270"/>
      <c r="AH990" s="270"/>
      <c r="AI990" s="270"/>
      <c r="AJ990" s="270"/>
      <c r="AK990" s="270"/>
      <c r="AL990" s="249"/>
      <c r="AM990" s="270"/>
      <c r="AN990" s="270"/>
      <c r="AO990" s="270"/>
    </row>
    <row r="991" spans="1:41" s="251" customFormat="1" ht="18" customHeight="1" x14ac:dyDescent="0.3">
      <c r="A991" s="473"/>
      <c r="B991" s="82">
        <v>71952000</v>
      </c>
      <c r="C991" s="448" t="s">
        <v>63</v>
      </c>
      <c r="D991" s="448"/>
      <c r="E991" s="448"/>
      <c r="F991" s="101"/>
      <c r="G991" s="44"/>
      <c r="H991" s="146"/>
      <c r="I991" s="101"/>
      <c r="J991" s="448" t="s">
        <v>189</v>
      </c>
      <c r="K991" s="85" t="s">
        <v>0</v>
      </c>
      <c r="L991" s="165">
        <v>106401</v>
      </c>
      <c r="M991" s="189">
        <f t="shared" si="146"/>
        <v>106401</v>
      </c>
      <c r="N991" s="166"/>
      <c r="O991" s="166"/>
      <c r="P991" s="166"/>
      <c r="Q991" s="186">
        <f t="shared" si="133"/>
        <v>106401</v>
      </c>
      <c r="R991" s="269"/>
      <c r="S991" s="269"/>
      <c r="T991" s="269"/>
      <c r="U991" s="269"/>
      <c r="V991" s="269"/>
      <c r="W991" s="269"/>
      <c r="X991" s="269"/>
      <c r="Y991" s="269"/>
      <c r="Z991" s="269"/>
      <c r="AA991" s="269"/>
      <c r="AB991" s="269"/>
      <c r="AC991" s="269"/>
      <c r="AD991" s="269"/>
      <c r="AE991" s="269"/>
      <c r="AF991" s="269"/>
      <c r="AG991" s="269"/>
      <c r="AH991" s="269"/>
      <c r="AI991" s="269"/>
      <c r="AJ991" s="269"/>
      <c r="AK991" s="269"/>
      <c r="AL991" s="249"/>
      <c r="AM991" s="269"/>
      <c r="AN991" s="269"/>
      <c r="AO991" s="269"/>
    </row>
    <row r="992" spans="1:41" ht="18" customHeight="1" x14ac:dyDescent="0.25">
      <c r="A992" s="440">
        <v>7</v>
      </c>
      <c r="B992" s="98">
        <v>71952000</v>
      </c>
      <c r="C992" s="99" t="s">
        <v>63</v>
      </c>
      <c r="D992" s="99" t="s">
        <v>63</v>
      </c>
      <c r="E992" s="448" t="s">
        <v>345</v>
      </c>
      <c r="F992" s="177">
        <v>12</v>
      </c>
      <c r="G992" s="4" t="s">
        <v>68</v>
      </c>
      <c r="H992" s="149">
        <v>4776.3</v>
      </c>
      <c r="I992" s="177">
        <v>163</v>
      </c>
      <c r="J992" s="448" t="s">
        <v>184</v>
      </c>
      <c r="K992" s="4" t="s">
        <v>5</v>
      </c>
      <c r="L992" s="164">
        <f>L993+L994</f>
        <v>5399378</v>
      </c>
      <c r="M992" s="164">
        <f>L992</f>
        <v>5399378</v>
      </c>
      <c r="N992" s="189">
        <v>0</v>
      </c>
      <c r="O992" s="164">
        <v>0</v>
      </c>
      <c r="P992" s="144">
        <v>0</v>
      </c>
      <c r="Q992" s="186">
        <f t="shared" si="133"/>
        <v>5399378</v>
      </c>
    </row>
    <row r="993" spans="1:17" ht="33" customHeight="1" x14ac:dyDescent="0.25">
      <c r="A993" s="441"/>
      <c r="B993" s="98">
        <v>71952000</v>
      </c>
      <c r="C993" s="99" t="s">
        <v>63</v>
      </c>
      <c r="D993" s="99"/>
      <c r="E993" s="99"/>
      <c r="F993" s="177"/>
      <c r="G993" s="4"/>
      <c r="H993" s="149"/>
      <c r="I993" s="177"/>
      <c r="J993" s="16" t="s">
        <v>194</v>
      </c>
      <c r="K993" s="2" t="s">
        <v>37</v>
      </c>
      <c r="L993" s="189">
        <v>5286252</v>
      </c>
      <c r="M993" s="189">
        <f t="shared" ref="M993:M994" si="147">L993</f>
        <v>5286252</v>
      </c>
      <c r="N993" s="164"/>
      <c r="O993" s="164"/>
      <c r="P993" s="164"/>
      <c r="Q993" s="186">
        <f t="shared" si="133"/>
        <v>5286252</v>
      </c>
    </row>
    <row r="994" spans="1:17" ht="18" customHeight="1" x14ac:dyDescent="0.25">
      <c r="A994" s="442"/>
      <c r="B994" s="98">
        <v>71952000</v>
      </c>
      <c r="C994" s="99" t="s">
        <v>63</v>
      </c>
      <c r="D994" s="99"/>
      <c r="E994" s="99"/>
      <c r="F994" s="177"/>
      <c r="G994" s="4"/>
      <c r="H994" s="149"/>
      <c r="I994" s="177"/>
      <c r="J994" s="99" t="s">
        <v>189</v>
      </c>
      <c r="K994" s="98">
        <v>21</v>
      </c>
      <c r="L994" s="189">
        <v>113126</v>
      </c>
      <c r="M994" s="189">
        <f t="shared" si="147"/>
        <v>113126</v>
      </c>
      <c r="N994" s="164"/>
      <c r="O994" s="164"/>
      <c r="P994" s="164"/>
      <c r="Q994" s="186">
        <f t="shared" si="133"/>
        <v>113126</v>
      </c>
    </row>
    <row r="995" spans="1:17" ht="18" customHeight="1" x14ac:dyDescent="0.25">
      <c r="A995" s="440">
        <v>8</v>
      </c>
      <c r="B995" s="98">
        <v>71952000</v>
      </c>
      <c r="C995" s="99" t="s">
        <v>63</v>
      </c>
      <c r="D995" s="99" t="s">
        <v>63</v>
      </c>
      <c r="E995" s="448" t="s">
        <v>345</v>
      </c>
      <c r="F995" s="177">
        <v>15</v>
      </c>
      <c r="G995" s="4" t="s">
        <v>68</v>
      </c>
      <c r="H995" s="149">
        <v>4358.6000000000004</v>
      </c>
      <c r="I995" s="177">
        <v>138</v>
      </c>
      <c r="J995" s="448" t="s">
        <v>184</v>
      </c>
      <c r="K995" s="4" t="s">
        <v>5</v>
      </c>
      <c r="L995" s="164">
        <f>L996+L997+L998</f>
        <v>11141845</v>
      </c>
      <c r="M995" s="164">
        <f>L995</f>
        <v>11141845</v>
      </c>
      <c r="N995" s="189">
        <v>0</v>
      </c>
      <c r="O995" s="164">
        <v>0</v>
      </c>
      <c r="P995" s="144">
        <v>0</v>
      </c>
      <c r="Q995" s="186">
        <f t="shared" si="133"/>
        <v>11141845</v>
      </c>
    </row>
    <row r="996" spans="1:17" ht="18" customHeight="1" x14ac:dyDescent="0.25">
      <c r="A996" s="441"/>
      <c r="B996" s="98">
        <v>71952000</v>
      </c>
      <c r="C996" s="99" t="s">
        <v>63</v>
      </c>
      <c r="D996" s="99"/>
      <c r="E996" s="99"/>
      <c r="F996" s="177"/>
      <c r="G996" s="4"/>
      <c r="H996" s="149"/>
      <c r="I996" s="177"/>
      <c r="J996" s="99" t="s">
        <v>191</v>
      </c>
      <c r="K996" s="20" t="s">
        <v>9</v>
      </c>
      <c r="L996" s="189">
        <v>8360156</v>
      </c>
      <c r="M996" s="189">
        <f t="shared" ref="M996:M998" si="148">L996</f>
        <v>8360156</v>
      </c>
      <c r="N996" s="164"/>
      <c r="O996" s="164"/>
      <c r="P996" s="164"/>
      <c r="Q996" s="186">
        <f t="shared" si="133"/>
        <v>8360156</v>
      </c>
    </row>
    <row r="997" spans="1:17" ht="18" customHeight="1" x14ac:dyDescent="0.25">
      <c r="A997" s="441"/>
      <c r="B997" s="98">
        <v>71952000</v>
      </c>
      <c r="C997" s="99" t="s">
        <v>63</v>
      </c>
      <c r="D997" s="99"/>
      <c r="E997" s="99"/>
      <c r="F997" s="177"/>
      <c r="G997" s="4"/>
      <c r="H997" s="149"/>
      <c r="I997" s="177"/>
      <c r="J997" s="99" t="s">
        <v>186</v>
      </c>
      <c r="K997" s="98">
        <v>10</v>
      </c>
      <c r="L997" s="189">
        <v>2548249</v>
      </c>
      <c r="M997" s="189">
        <f t="shared" si="148"/>
        <v>2548249</v>
      </c>
      <c r="N997" s="164"/>
      <c r="O997" s="164"/>
      <c r="P997" s="164"/>
      <c r="Q997" s="186">
        <f t="shared" si="133"/>
        <v>2548249</v>
      </c>
    </row>
    <row r="998" spans="1:17" ht="18" customHeight="1" x14ac:dyDescent="0.25">
      <c r="A998" s="442"/>
      <c r="B998" s="98">
        <v>71952000</v>
      </c>
      <c r="C998" s="99" t="s">
        <v>63</v>
      </c>
      <c r="D998" s="99"/>
      <c r="E998" s="99"/>
      <c r="F998" s="177"/>
      <c r="G998" s="4"/>
      <c r="H998" s="149"/>
      <c r="I998" s="177"/>
      <c r="J998" s="99" t="s">
        <v>189</v>
      </c>
      <c r="K998" s="98">
        <v>21</v>
      </c>
      <c r="L998" s="189">
        <v>233440</v>
      </c>
      <c r="M998" s="189">
        <f t="shared" si="148"/>
        <v>233440</v>
      </c>
      <c r="N998" s="164"/>
      <c r="O998" s="164"/>
      <c r="P998" s="164"/>
      <c r="Q998" s="186">
        <f t="shared" si="133"/>
        <v>233440</v>
      </c>
    </row>
    <row r="999" spans="1:17" s="251" customFormat="1" ht="18" customHeight="1" x14ac:dyDescent="0.25">
      <c r="A999" s="440">
        <v>9</v>
      </c>
      <c r="B999" s="98">
        <v>71952000</v>
      </c>
      <c r="C999" s="99" t="s">
        <v>63</v>
      </c>
      <c r="D999" s="99" t="s">
        <v>63</v>
      </c>
      <c r="E999" s="448" t="s">
        <v>345</v>
      </c>
      <c r="F999" s="177">
        <v>21</v>
      </c>
      <c r="G999" s="4" t="s">
        <v>68</v>
      </c>
      <c r="H999" s="149">
        <v>3515.6</v>
      </c>
      <c r="I999" s="177">
        <v>142</v>
      </c>
      <c r="J999" s="448" t="s">
        <v>184</v>
      </c>
      <c r="K999" s="4" t="s">
        <v>5</v>
      </c>
      <c r="L999" s="164">
        <f>L1000+L1001+L1002</f>
        <v>4548428</v>
      </c>
      <c r="M999" s="164">
        <f>L999</f>
        <v>4548428</v>
      </c>
      <c r="N999" s="189"/>
      <c r="O999" s="164">
        <v>0</v>
      </c>
      <c r="P999" s="144">
        <v>0</v>
      </c>
      <c r="Q999" s="186">
        <f t="shared" ref="Q999:Q1064" si="149">M999+N999+O999+P999</f>
        <v>4548428</v>
      </c>
    </row>
    <row r="1000" spans="1:17" s="251" customFormat="1" ht="30.75" customHeight="1" x14ac:dyDescent="0.25">
      <c r="A1000" s="441"/>
      <c r="B1000" s="98">
        <v>71952000</v>
      </c>
      <c r="C1000" s="99" t="s">
        <v>63</v>
      </c>
      <c r="D1000" s="99"/>
      <c r="E1000" s="99"/>
      <c r="F1000" s="177"/>
      <c r="G1000" s="4"/>
      <c r="H1000" s="149"/>
      <c r="I1000" s="177"/>
      <c r="J1000" s="5" t="s">
        <v>187</v>
      </c>
      <c r="K1000" s="20" t="s">
        <v>13</v>
      </c>
      <c r="L1000" s="189">
        <v>3464295</v>
      </c>
      <c r="M1000" s="189">
        <f t="shared" ref="M1000:M1002" si="150">L1000</f>
        <v>3464295</v>
      </c>
      <c r="N1000" s="164"/>
      <c r="O1000" s="164"/>
      <c r="P1000" s="164"/>
      <c r="Q1000" s="186">
        <f t="shared" si="149"/>
        <v>3464295</v>
      </c>
    </row>
    <row r="1001" spans="1:17" s="251" customFormat="1" ht="31.5" customHeight="1" x14ac:dyDescent="0.25">
      <c r="A1001" s="441"/>
      <c r="B1001" s="98">
        <v>71952000</v>
      </c>
      <c r="C1001" s="99" t="s">
        <v>63</v>
      </c>
      <c r="D1001" s="99"/>
      <c r="E1001" s="99"/>
      <c r="F1001" s="177"/>
      <c r="G1001" s="4"/>
      <c r="H1001" s="149"/>
      <c r="I1001" s="177"/>
      <c r="J1001" s="42" t="s">
        <v>192</v>
      </c>
      <c r="K1001" s="21" t="s">
        <v>4</v>
      </c>
      <c r="L1001" s="189">
        <v>988836</v>
      </c>
      <c r="M1001" s="189">
        <f t="shared" si="150"/>
        <v>988836</v>
      </c>
      <c r="N1001" s="164"/>
      <c r="O1001" s="164"/>
      <c r="P1001" s="164"/>
      <c r="Q1001" s="186">
        <f t="shared" si="149"/>
        <v>988836</v>
      </c>
    </row>
    <row r="1002" spans="1:17" s="251" customFormat="1" ht="18" customHeight="1" x14ac:dyDescent="0.25">
      <c r="A1002" s="442"/>
      <c r="B1002" s="98">
        <v>71952000</v>
      </c>
      <c r="C1002" s="99" t="s">
        <v>63</v>
      </c>
      <c r="D1002" s="99"/>
      <c r="E1002" s="99"/>
      <c r="F1002" s="177"/>
      <c r="G1002" s="4"/>
      <c r="H1002" s="149"/>
      <c r="I1002" s="177"/>
      <c r="J1002" s="99" t="s">
        <v>189</v>
      </c>
      <c r="K1002" s="98">
        <v>21</v>
      </c>
      <c r="L1002" s="189">
        <v>95297</v>
      </c>
      <c r="M1002" s="189">
        <f t="shared" si="150"/>
        <v>95297</v>
      </c>
      <c r="N1002" s="164"/>
      <c r="O1002" s="164"/>
      <c r="P1002" s="164"/>
      <c r="Q1002" s="186">
        <f t="shared" si="149"/>
        <v>95297</v>
      </c>
    </row>
    <row r="1003" spans="1:17" ht="18" customHeight="1" x14ac:dyDescent="0.25">
      <c r="A1003" s="440">
        <v>10</v>
      </c>
      <c r="B1003" s="98">
        <v>71952000</v>
      </c>
      <c r="C1003" s="99" t="s">
        <v>63</v>
      </c>
      <c r="D1003" s="99" t="s">
        <v>63</v>
      </c>
      <c r="E1003" s="448" t="s">
        <v>348</v>
      </c>
      <c r="F1003" s="177">
        <v>49</v>
      </c>
      <c r="G1003" s="4" t="s">
        <v>68</v>
      </c>
      <c r="H1003" s="149">
        <v>809.1</v>
      </c>
      <c r="I1003" s="177">
        <v>34</v>
      </c>
      <c r="J1003" s="448" t="s">
        <v>184</v>
      </c>
      <c r="K1003" s="4" t="s">
        <v>5</v>
      </c>
      <c r="L1003" s="164">
        <f>L1004+L1005</f>
        <v>1002645</v>
      </c>
      <c r="M1003" s="164">
        <f>L1003</f>
        <v>1002645</v>
      </c>
      <c r="N1003" s="189">
        <v>0</v>
      </c>
      <c r="O1003" s="164">
        <v>0</v>
      </c>
      <c r="P1003" s="144">
        <v>0</v>
      </c>
      <c r="Q1003" s="186">
        <f t="shared" si="149"/>
        <v>1002645</v>
      </c>
    </row>
    <row r="1004" spans="1:17" ht="18" customHeight="1" x14ac:dyDescent="0.25">
      <c r="A1004" s="441"/>
      <c r="B1004" s="98">
        <v>71952000</v>
      </c>
      <c r="C1004" s="99" t="s">
        <v>63</v>
      </c>
      <c r="D1004" s="99"/>
      <c r="E1004" s="99"/>
      <c r="F1004" s="177"/>
      <c r="G1004" s="4"/>
      <c r="H1004" s="149"/>
      <c r="I1004" s="177"/>
      <c r="J1004" s="99" t="s">
        <v>186</v>
      </c>
      <c r="K1004" s="98">
        <v>10</v>
      </c>
      <c r="L1004" s="189">
        <v>981637</v>
      </c>
      <c r="M1004" s="189">
        <f t="shared" ref="M1004:M1005" si="151">L1004</f>
        <v>981637</v>
      </c>
      <c r="N1004" s="164"/>
      <c r="O1004" s="164"/>
      <c r="P1004" s="164"/>
      <c r="Q1004" s="186">
        <f t="shared" si="149"/>
        <v>981637</v>
      </c>
    </row>
    <row r="1005" spans="1:17" ht="18" customHeight="1" x14ac:dyDescent="0.25">
      <c r="A1005" s="442"/>
      <c r="B1005" s="98">
        <v>71952000</v>
      </c>
      <c r="C1005" s="99" t="s">
        <v>63</v>
      </c>
      <c r="D1005" s="99"/>
      <c r="E1005" s="99"/>
      <c r="F1005" s="177"/>
      <c r="G1005" s="4"/>
      <c r="H1005" s="149"/>
      <c r="I1005" s="177"/>
      <c r="J1005" s="99" t="s">
        <v>189</v>
      </c>
      <c r="K1005" s="98">
        <v>21</v>
      </c>
      <c r="L1005" s="189">
        <v>21008</v>
      </c>
      <c r="M1005" s="189">
        <f t="shared" si="151"/>
        <v>21008</v>
      </c>
      <c r="N1005" s="164"/>
      <c r="O1005" s="164"/>
      <c r="P1005" s="164"/>
      <c r="Q1005" s="186">
        <f t="shared" si="149"/>
        <v>21008</v>
      </c>
    </row>
    <row r="1006" spans="1:17" s="251" customFormat="1" ht="18" customHeight="1" x14ac:dyDescent="0.25">
      <c r="A1006" s="440">
        <v>11</v>
      </c>
      <c r="B1006" s="98">
        <v>71952000</v>
      </c>
      <c r="C1006" s="99" t="s">
        <v>63</v>
      </c>
      <c r="D1006" s="99" t="s">
        <v>63</v>
      </c>
      <c r="E1006" s="448" t="s">
        <v>346</v>
      </c>
      <c r="F1006" s="177">
        <v>30</v>
      </c>
      <c r="G1006" s="4" t="s">
        <v>68</v>
      </c>
      <c r="H1006" s="149">
        <v>1976.1</v>
      </c>
      <c r="I1006" s="177">
        <v>70</v>
      </c>
      <c r="J1006" s="448" t="s">
        <v>184</v>
      </c>
      <c r="K1006" s="4" t="s">
        <v>5</v>
      </c>
      <c r="L1006" s="164">
        <f>L1007+L1008</f>
        <v>163973</v>
      </c>
      <c r="M1006" s="164">
        <f>M1007+M1008</f>
        <v>20000</v>
      </c>
      <c r="N1006" s="189">
        <v>0</v>
      </c>
      <c r="O1006" s="164">
        <f>O1007</f>
        <v>136774.35</v>
      </c>
      <c r="P1006" s="164">
        <f>P1007</f>
        <v>7198.6500000000005</v>
      </c>
      <c r="Q1006" s="186">
        <f>M1006+N1006+O1006+P1006</f>
        <v>163973</v>
      </c>
    </row>
    <row r="1007" spans="1:17" s="251" customFormat="1" ht="48" customHeight="1" x14ac:dyDescent="0.25">
      <c r="A1007" s="441"/>
      <c r="B1007" s="98">
        <v>71952000</v>
      </c>
      <c r="C1007" s="99" t="s">
        <v>63</v>
      </c>
      <c r="D1007" s="99"/>
      <c r="E1007" s="99"/>
      <c r="F1007" s="177"/>
      <c r="G1007" s="4"/>
      <c r="H1007" s="149"/>
      <c r="I1007" s="177"/>
      <c r="J1007" s="5" t="s">
        <v>185</v>
      </c>
      <c r="K1007" s="7">
        <v>20</v>
      </c>
      <c r="L1007" s="189">
        <v>143973</v>
      </c>
      <c r="M1007" s="164"/>
      <c r="N1007" s="164"/>
      <c r="O1007" s="189">
        <f>L1007*0.95</f>
        <v>136774.35</v>
      </c>
      <c r="P1007" s="189">
        <f>L1007*0.05</f>
        <v>7198.6500000000005</v>
      </c>
      <c r="Q1007" s="186">
        <f>M1007+N1007+O1007+P1007</f>
        <v>143973</v>
      </c>
    </row>
    <row r="1008" spans="1:17" s="251" customFormat="1" ht="19.5" customHeight="1" x14ac:dyDescent="0.25">
      <c r="A1008" s="442"/>
      <c r="B1008" s="98">
        <v>71952000</v>
      </c>
      <c r="C1008" s="99" t="s">
        <v>63</v>
      </c>
      <c r="D1008" s="99"/>
      <c r="E1008" s="99"/>
      <c r="F1008" s="177"/>
      <c r="G1008" s="4"/>
      <c r="H1008" s="149"/>
      <c r="I1008" s="177"/>
      <c r="J1008" s="5" t="s">
        <v>303</v>
      </c>
      <c r="K1008" s="20" t="s">
        <v>298</v>
      </c>
      <c r="L1008" s="189">
        <v>20000</v>
      </c>
      <c r="M1008" s="164">
        <f>L1008</f>
        <v>20000</v>
      </c>
      <c r="N1008" s="164"/>
      <c r="O1008" s="164"/>
      <c r="P1008" s="164"/>
      <c r="Q1008" s="186">
        <f t="shared" si="149"/>
        <v>20000</v>
      </c>
    </row>
    <row r="1009" spans="1:41" ht="18" customHeight="1" x14ac:dyDescent="0.25">
      <c r="A1009" s="480" t="s">
        <v>195</v>
      </c>
      <c r="B1009" s="481"/>
      <c r="C1009" s="481"/>
      <c r="D1009" s="481"/>
      <c r="E1009" s="482"/>
      <c r="F1009" s="101">
        <v>4</v>
      </c>
      <c r="G1009" s="454" t="s">
        <v>5</v>
      </c>
      <c r="H1009" s="143">
        <f>H1011+H1015+H1019+H1022</f>
        <v>15071.230000000001</v>
      </c>
      <c r="I1009" s="101">
        <f>I1011+I1015+I1019+I1022</f>
        <v>423</v>
      </c>
      <c r="J1009" s="454" t="s">
        <v>5</v>
      </c>
      <c r="K1009" s="7" t="s">
        <v>5</v>
      </c>
      <c r="L1009" s="143">
        <f>L1011+L1015+L1019+L1022</f>
        <v>19713979</v>
      </c>
      <c r="M1009" s="143">
        <f>M1011+M1015+M1019+M1022</f>
        <v>19539803</v>
      </c>
      <c r="N1009" s="143">
        <f>N1011+N1015+N1019+N1022</f>
        <v>0</v>
      </c>
      <c r="O1009" s="143">
        <f>O1011+O1015+O1019+O1022+O1010</f>
        <v>191000</v>
      </c>
      <c r="P1009" s="143">
        <f>P1011+P1015+P1019+P1022</f>
        <v>8708.8000000000011</v>
      </c>
      <c r="Q1009" s="186">
        <f>M1009+N1009+O1009+P1009</f>
        <v>19739511.800000001</v>
      </c>
    </row>
    <row r="1010" spans="1:41" ht="18" customHeight="1" x14ac:dyDescent="0.25">
      <c r="A1010" s="448"/>
      <c r="B1010" s="480" t="s">
        <v>97</v>
      </c>
      <c r="C1010" s="481"/>
      <c r="D1010" s="481"/>
      <c r="E1010" s="481"/>
      <c r="F1010" s="481"/>
      <c r="G1010" s="481"/>
      <c r="H1010" s="481"/>
      <c r="I1010" s="482"/>
      <c r="J1010" s="454" t="s">
        <v>5</v>
      </c>
      <c r="K1010" s="7" t="s">
        <v>5</v>
      </c>
      <c r="L1010" s="188"/>
      <c r="M1010" s="188"/>
      <c r="N1010" s="188"/>
      <c r="O1010" s="197">
        <v>25532.800000000017</v>
      </c>
      <c r="P1010" s="188"/>
      <c r="Q1010" s="186">
        <f t="shared" si="149"/>
        <v>25532.800000000017</v>
      </c>
      <c r="R1010" s="140"/>
    </row>
    <row r="1011" spans="1:41" ht="18" customHeight="1" x14ac:dyDescent="0.25">
      <c r="A1011" s="477">
        <v>1</v>
      </c>
      <c r="B1011" s="4">
        <v>71953000</v>
      </c>
      <c r="C1011" s="15" t="s">
        <v>49</v>
      </c>
      <c r="D1011" s="15" t="s">
        <v>49</v>
      </c>
      <c r="E1011" s="15" t="s">
        <v>23</v>
      </c>
      <c r="F1011" s="177">
        <v>10</v>
      </c>
      <c r="G1011" s="4" t="s">
        <v>68</v>
      </c>
      <c r="H1011" s="153">
        <v>4744.7</v>
      </c>
      <c r="I1011" s="177">
        <v>110</v>
      </c>
      <c r="J1011" s="448" t="s">
        <v>184</v>
      </c>
      <c r="K1011" s="7" t="s">
        <v>5</v>
      </c>
      <c r="L1011" s="189">
        <f>L1012+L1013+L1014</f>
        <v>6915224</v>
      </c>
      <c r="M1011" s="164">
        <f>L1011</f>
        <v>6915224</v>
      </c>
      <c r="N1011" s="189">
        <v>0</v>
      </c>
      <c r="O1011" s="189">
        <v>0</v>
      </c>
      <c r="P1011" s="144">
        <v>0</v>
      </c>
      <c r="Q1011" s="186">
        <f t="shared" si="149"/>
        <v>6915224</v>
      </c>
    </row>
    <row r="1012" spans="1:41" s="250" customFormat="1" ht="19.5" customHeight="1" x14ac:dyDescent="0.3">
      <c r="A1012" s="478"/>
      <c r="B1012" s="4">
        <v>71953000</v>
      </c>
      <c r="C1012" s="15" t="s">
        <v>49</v>
      </c>
      <c r="D1012" s="5"/>
      <c r="E1012" s="5"/>
      <c r="F1012" s="176"/>
      <c r="G1012" s="81"/>
      <c r="H1012" s="145"/>
      <c r="I1012" s="101"/>
      <c r="J1012" s="5" t="s">
        <v>303</v>
      </c>
      <c r="K1012" s="20" t="s">
        <v>298</v>
      </c>
      <c r="L1012" s="164">
        <v>10000</v>
      </c>
      <c r="M1012" s="189">
        <f t="shared" ref="M1012:M1014" si="152">L1012</f>
        <v>10000</v>
      </c>
      <c r="N1012" s="186"/>
      <c r="O1012" s="186"/>
      <c r="P1012" s="186"/>
      <c r="Q1012" s="186">
        <f t="shared" si="149"/>
        <v>10000</v>
      </c>
      <c r="R1012" s="248"/>
      <c r="S1012" s="248"/>
      <c r="T1012" s="248"/>
      <c r="U1012" s="251"/>
      <c r="V1012" s="248"/>
      <c r="W1012" s="248"/>
      <c r="X1012" s="248"/>
      <c r="Y1012" s="248"/>
      <c r="Z1012" s="248"/>
      <c r="AA1012" s="248"/>
      <c r="AB1012" s="248"/>
      <c r="AC1012" s="248"/>
      <c r="AD1012" s="248"/>
      <c r="AE1012" s="248"/>
      <c r="AF1012" s="248"/>
      <c r="AG1012" s="248"/>
      <c r="AH1012" s="248"/>
      <c r="AI1012" s="248"/>
      <c r="AJ1012" s="248"/>
      <c r="AK1012" s="248"/>
      <c r="AL1012" s="249"/>
      <c r="AM1012" s="248"/>
      <c r="AN1012" s="248"/>
      <c r="AO1012" s="248"/>
    </row>
    <row r="1013" spans="1:41" ht="18" customHeight="1" x14ac:dyDescent="0.25">
      <c r="A1013" s="478"/>
      <c r="B1013" s="4">
        <v>71953000</v>
      </c>
      <c r="C1013" s="15" t="s">
        <v>49</v>
      </c>
      <c r="D1013" s="15"/>
      <c r="E1013" s="15"/>
      <c r="F1013" s="177"/>
      <c r="G1013" s="4"/>
      <c r="H1013" s="153"/>
      <c r="I1013" s="177"/>
      <c r="J1013" s="15" t="s">
        <v>191</v>
      </c>
      <c r="K1013" s="20" t="s">
        <v>9</v>
      </c>
      <c r="L1013" s="218">
        <v>6760548</v>
      </c>
      <c r="M1013" s="189">
        <f t="shared" si="152"/>
        <v>6760548</v>
      </c>
      <c r="N1013" s="189"/>
      <c r="O1013" s="189"/>
      <c r="P1013" s="189"/>
      <c r="Q1013" s="186">
        <f t="shared" si="149"/>
        <v>6760548</v>
      </c>
    </row>
    <row r="1014" spans="1:41" s="251" customFormat="1" ht="18" customHeight="1" x14ac:dyDescent="0.25">
      <c r="A1014" s="479"/>
      <c r="B1014" s="4">
        <v>71953000</v>
      </c>
      <c r="C1014" s="15" t="s">
        <v>49</v>
      </c>
      <c r="D1014" s="15"/>
      <c r="E1014" s="15"/>
      <c r="F1014" s="177"/>
      <c r="G1014" s="4"/>
      <c r="H1014" s="153"/>
      <c r="I1014" s="177"/>
      <c r="J1014" s="99" t="s">
        <v>189</v>
      </c>
      <c r="K1014" s="98">
        <v>21</v>
      </c>
      <c r="L1014" s="189">
        <v>144676</v>
      </c>
      <c r="M1014" s="189">
        <f t="shared" si="152"/>
        <v>144676</v>
      </c>
      <c r="N1014" s="189"/>
      <c r="O1014" s="189"/>
      <c r="P1014" s="189"/>
      <c r="Q1014" s="186">
        <f t="shared" si="149"/>
        <v>144676</v>
      </c>
    </row>
    <row r="1015" spans="1:41" ht="18" customHeight="1" x14ac:dyDescent="0.25">
      <c r="A1015" s="477">
        <v>2</v>
      </c>
      <c r="B1015" s="4">
        <v>71953000</v>
      </c>
      <c r="C1015" s="15" t="s">
        <v>49</v>
      </c>
      <c r="D1015" s="15" t="s">
        <v>49</v>
      </c>
      <c r="E1015" s="15" t="s">
        <v>196</v>
      </c>
      <c r="F1015" s="177">
        <v>30</v>
      </c>
      <c r="G1015" s="4" t="s">
        <v>68</v>
      </c>
      <c r="H1015" s="153">
        <v>4231.93</v>
      </c>
      <c r="I1015" s="177">
        <v>114</v>
      </c>
      <c r="J1015" s="448" t="s">
        <v>184</v>
      </c>
      <c r="K1015" s="4" t="s">
        <v>5</v>
      </c>
      <c r="L1015" s="189">
        <f>L1016+L1017+L1018</f>
        <v>9734857</v>
      </c>
      <c r="M1015" s="164">
        <f>L1015</f>
        <v>9734857</v>
      </c>
      <c r="N1015" s="189">
        <v>0</v>
      </c>
      <c r="O1015" s="189">
        <v>0</v>
      </c>
      <c r="P1015" s="144">
        <v>0</v>
      </c>
      <c r="Q1015" s="186">
        <f t="shared" si="149"/>
        <v>9734857</v>
      </c>
    </row>
    <row r="1016" spans="1:41" s="250" customFormat="1" ht="19.5" customHeight="1" x14ac:dyDescent="0.3">
      <c r="A1016" s="478"/>
      <c r="B1016" s="4">
        <v>71953000</v>
      </c>
      <c r="C1016" s="15" t="s">
        <v>49</v>
      </c>
      <c r="D1016" s="5"/>
      <c r="E1016" s="5"/>
      <c r="F1016" s="176"/>
      <c r="G1016" s="81"/>
      <c r="H1016" s="145"/>
      <c r="I1016" s="101"/>
      <c r="J1016" s="5" t="s">
        <v>303</v>
      </c>
      <c r="K1016" s="20" t="s">
        <v>298</v>
      </c>
      <c r="L1016" s="164">
        <v>10000</v>
      </c>
      <c r="M1016" s="189">
        <f t="shared" ref="M1016:M1018" si="153">L1016</f>
        <v>10000</v>
      </c>
      <c r="N1016" s="186"/>
      <c r="O1016" s="186"/>
      <c r="P1016" s="186"/>
      <c r="Q1016" s="186">
        <f t="shared" si="149"/>
        <v>10000</v>
      </c>
      <c r="R1016" s="248"/>
      <c r="S1016" s="248"/>
      <c r="T1016" s="248"/>
      <c r="U1016" s="251"/>
      <c r="V1016" s="248"/>
      <c r="W1016" s="248"/>
      <c r="X1016" s="248"/>
      <c r="Y1016" s="248"/>
      <c r="Z1016" s="248"/>
      <c r="AA1016" s="248"/>
      <c r="AB1016" s="248"/>
      <c r="AC1016" s="248"/>
      <c r="AD1016" s="248"/>
      <c r="AE1016" s="248"/>
      <c r="AF1016" s="248"/>
      <c r="AG1016" s="248"/>
      <c r="AH1016" s="248"/>
      <c r="AI1016" s="248"/>
      <c r="AJ1016" s="248"/>
      <c r="AK1016" s="248"/>
      <c r="AL1016" s="249"/>
      <c r="AM1016" s="248"/>
      <c r="AN1016" s="248"/>
      <c r="AO1016" s="248"/>
    </row>
    <row r="1017" spans="1:41" ht="18" customHeight="1" x14ac:dyDescent="0.25">
      <c r="A1017" s="478"/>
      <c r="B1017" s="4">
        <v>71953000</v>
      </c>
      <c r="C1017" s="15" t="s">
        <v>49</v>
      </c>
      <c r="D1017" s="15"/>
      <c r="E1017" s="15"/>
      <c r="F1017" s="177"/>
      <c r="G1017" s="4"/>
      <c r="H1017" s="153"/>
      <c r="I1017" s="177"/>
      <c r="J1017" s="15" t="s">
        <v>191</v>
      </c>
      <c r="K1017" s="20" t="s">
        <v>9</v>
      </c>
      <c r="L1017" s="197">
        <v>9521105</v>
      </c>
      <c r="M1017" s="189">
        <f t="shared" si="153"/>
        <v>9521105</v>
      </c>
      <c r="N1017" s="189"/>
      <c r="O1017" s="189"/>
      <c r="P1017" s="189"/>
      <c r="Q1017" s="186">
        <f t="shared" si="149"/>
        <v>9521105</v>
      </c>
    </row>
    <row r="1018" spans="1:41" s="251" customFormat="1" ht="18" customHeight="1" x14ac:dyDescent="0.25">
      <c r="A1018" s="479"/>
      <c r="B1018" s="4">
        <v>71953000</v>
      </c>
      <c r="C1018" s="15" t="s">
        <v>49</v>
      </c>
      <c r="D1018" s="15"/>
      <c r="E1018" s="15"/>
      <c r="F1018" s="177"/>
      <c r="G1018" s="4"/>
      <c r="H1018" s="153"/>
      <c r="I1018" s="177"/>
      <c r="J1018" s="99" t="s">
        <v>189</v>
      </c>
      <c r="K1018" s="98">
        <v>21</v>
      </c>
      <c r="L1018" s="189">
        <v>203752</v>
      </c>
      <c r="M1018" s="189">
        <f t="shared" si="153"/>
        <v>203752</v>
      </c>
      <c r="N1018" s="189"/>
      <c r="O1018" s="189"/>
      <c r="P1018" s="189"/>
      <c r="Q1018" s="186">
        <f t="shared" si="149"/>
        <v>203752</v>
      </c>
    </row>
    <row r="1019" spans="1:41" ht="18" customHeight="1" x14ac:dyDescent="0.25">
      <c r="A1019" s="477">
        <v>3</v>
      </c>
      <c r="B1019" s="4">
        <v>71953000</v>
      </c>
      <c r="C1019" s="15" t="s">
        <v>49</v>
      </c>
      <c r="D1019" s="15" t="s">
        <v>49</v>
      </c>
      <c r="E1019" s="15" t="s">
        <v>115</v>
      </c>
      <c r="F1019" s="177">
        <v>14</v>
      </c>
      <c r="G1019" s="4" t="s">
        <v>68</v>
      </c>
      <c r="H1019" s="153">
        <v>954.6</v>
      </c>
      <c r="I1019" s="177">
        <v>46</v>
      </c>
      <c r="J1019" s="448" t="s">
        <v>184</v>
      </c>
      <c r="K1019" s="4" t="s">
        <v>5</v>
      </c>
      <c r="L1019" s="189">
        <f>L1020+L1021</f>
        <v>2869722</v>
      </c>
      <c r="M1019" s="164">
        <f>L1019</f>
        <v>2869722</v>
      </c>
      <c r="N1019" s="189">
        <v>0</v>
      </c>
      <c r="O1019" s="189">
        <v>0</v>
      </c>
      <c r="P1019" s="144">
        <v>0</v>
      </c>
      <c r="Q1019" s="186">
        <f t="shared" si="149"/>
        <v>2869722</v>
      </c>
    </row>
    <row r="1020" spans="1:41" ht="18" customHeight="1" x14ac:dyDescent="0.25">
      <c r="A1020" s="478"/>
      <c r="B1020" s="4">
        <v>71953000</v>
      </c>
      <c r="C1020" s="15" t="s">
        <v>49</v>
      </c>
      <c r="D1020" s="15"/>
      <c r="E1020" s="15"/>
      <c r="F1020" s="177"/>
      <c r="G1020" s="4"/>
      <c r="H1020" s="153"/>
      <c r="I1020" s="177"/>
      <c r="J1020" s="15" t="s">
        <v>191</v>
      </c>
      <c r="K1020" s="20" t="s">
        <v>9</v>
      </c>
      <c r="L1020" s="218">
        <v>2809596</v>
      </c>
      <c r="M1020" s="189">
        <f t="shared" ref="M1020:M1021" si="154">L1020</f>
        <v>2809596</v>
      </c>
      <c r="N1020" s="189"/>
      <c r="O1020" s="189"/>
      <c r="P1020" s="189"/>
      <c r="Q1020" s="186">
        <f t="shared" si="149"/>
        <v>2809596</v>
      </c>
    </row>
    <row r="1021" spans="1:41" s="251" customFormat="1" ht="18" customHeight="1" x14ac:dyDescent="0.25">
      <c r="A1021" s="479"/>
      <c r="B1021" s="4">
        <v>71953000</v>
      </c>
      <c r="C1021" s="15" t="s">
        <v>49</v>
      </c>
      <c r="D1021" s="15"/>
      <c r="E1021" s="15"/>
      <c r="F1021" s="177"/>
      <c r="G1021" s="4"/>
      <c r="H1021" s="153"/>
      <c r="I1021" s="177"/>
      <c r="J1021" s="99" t="s">
        <v>189</v>
      </c>
      <c r="K1021" s="98">
        <v>21</v>
      </c>
      <c r="L1021" s="189">
        <v>60126</v>
      </c>
      <c r="M1021" s="189">
        <f t="shared" si="154"/>
        <v>60126</v>
      </c>
      <c r="N1021" s="189"/>
      <c r="O1021" s="189"/>
      <c r="P1021" s="189"/>
      <c r="Q1021" s="186">
        <f t="shared" si="149"/>
        <v>60126</v>
      </c>
    </row>
    <row r="1022" spans="1:41" s="251" customFormat="1" ht="18" customHeight="1" x14ac:dyDescent="0.3">
      <c r="A1022" s="440">
        <v>4</v>
      </c>
      <c r="B1022" s="53">
        <v>71953000</v>
      </c>
      <c r="C1022" s="448" t="s">
        <v>49</v>
      </c>
      <c r="D1022" s="448" t="s">
        <v>49</v>
      </c>
      <c r="E1022" s="448" t="s">
        <v>83</v>
      </c>
      <c r="F1022" s="101">
        <v>65</v>
      </c>
      <c r="G1022" s="6" t="s">
        <v>68</v>
      </c>
      <c r="H1022" s="143">
        <v>5140</v>
      </c>
      <c r="I1022" s="101">
        <v>153</v>
      </c>
      <c r="J1022" s="448" t="s">
        <v>184</v>
      </c>
      <c r="K1022" s="84" t="s">
        <v>5</v>
      </c>
      <c r="L1022" s="189">
        <f>L1023+L1024</f>
        <v>194176</v>
      </c>
      <c r="M1022" s="189">
        <f>M1023+M1024</f>
        <v>20000</v>
      </c>
      <c r="N1022" s="166">
        <v>0</v>
      </c>
      <c r="O1022" s="166">
        <f>O1023</f>
        <v>165467.19999999998</v>
      </c>
      <c r="P1022" s="166">
        <f>P1023</f>
        <v>8708.8000000000011</v>
      </c>
      <c r="Q1022" s="186">
        <f t="shared" si="149"/>
        <v>194175.99999999997</v>
      </c>
      <c r="R1022" s="269"/>
      <c r="S1022" s="269"/>
      <c r="T1022" s="269"/>
      <c r="U1022" s="269"/>
      <c r="V1022" s="269"/>
      <c r="W1022" s="269"/>
      <c r="X1022" s="269"/>
      <c r="Y1022" s="269"/>
      <c r="Z1022" s="269"/>
      <c r="AA1022" s="269"/>
      <c r="AB1022" s="269"/>
      <c r="AC1022" s="269"/>
      <c r="AD1022" s="269"/>
      <c r="AE1022" s="269"/>
      <c r="AF1022" s="269"/>
      <c r="AG1022" s="269"/>
      <c r="AH1022" s="269"/>
      <c r="AI1022" s="269"/>
      <c r="AJ1022" s="269"/>
      <c r="AK1022" s="269"/>
      <c r="AL1022" s="249"/>
      <c r="AM1022" s="269"/>
      <c r="AN1022" s="269"/>
      <c r="AO1022" s="269"/>
    </row>
    <row r="1023" spans="1:41" s="251" customFormat="1" ht="48" customHeight="1" x14ac:dyDescent="0.3">
      <c r="A1023" s="441"/>
      <c r="B1023" s="53">
        <v>71953000</v>
      </c>
      <c r="C1023" s="448" t="s">
        <v>49</v>
      </c>
      <c r="D1023" s="448"/>
      <c r="E1023" s="448"/>
      <c r="F1023" s="101"/>
      <c r="G1023" s="6"/>
      <c r="H1023" s="143"/>
      <c r="I1023" s="101"/>
      <c r="J1023" s="5" t="s">
        <v>185</v>
      </c>
      <c r="K1023" s="7">
        <v>20</v>
      </c>
      <c r="L1023" s="189">
        <v>174176</v>
      </c>
      <c r="M1023" s="193"/>
      <c r="N1023" s="193"/>
      <c r="O1023" s="189">
        <f>L1023*0.95</f>
        <v>165467.19999999998</v>
      </c>
      <c r="P1023" s="189">
        <f>L1023*0.05</f>
        <v>8708.8000000000011</v>
      </c>
      <c r="Q1023" s="186">
        <f>M1023+N1023+O1023+P1023</f>
        <v>174175.99999999997</v>
      </c>
      <c r="R1023" s="269"/>
      <c r="S1023" s="269"/>
      <c r="T1023" s="269"/>
      <c r="U1023" s="269"/>
      <c r="V1023" s="269"/>
      <c r="W1023" s="269"/>
      <c r="X1023" s="269"/>
      <c r="Y1023" s="269"/>
      <c r="Z1023" s="269"/>
      <c r="AA1023" s="269"/>
      <c r="AB1023" s="269"/>
      <c r="AC1023" s="269"/>
      <c r="AD1023" s="269"/>
      <c r="AE1023" s="269"/>
      <c r="AF1023" s="269"/>
      <c r="AG1023" s="269"/>
      <c r="AH1023" s="269"/>
      <c r="AI1023" s="269"/>
      <c r="AJ1023" s="269"/>
      <c r="AK1023" s="269"/>
      <c r="AL1023" s="249"/>
      <c r="AM1023" s="269"/>
      <c r="AN1023" s="269"/>
      <c r="AO1023" s="269"/>
    </row>
    <row r="1024" spans="1:41" s="251" customFormat="1" ht="19.5" customHeight="1" x14ac:dyDescent="0.3">
      <c r="A1024" s="442"/>
      <c r="B1024" s="53">
        <v>71953000</v>
      </c>
      <c r="C1024" s="448" t="s">
        <v>49</v>
      </c>
      <c r="D1024" s="448"/>
      <c r="E1024" s="448"/>
      <c r="F1024" s="101"/>
      <c r="G1024" s="6"/>
      <c r="H1024" s="143"/>
      <c r="I1024" s="101"/>
      <c r="J1024" s="5" t="s">
        <v>303</v>
      </c>
      <c r="K1024" s="20" t="s">
        <v>298</v>
      </c>
      <c r="L1024" s="189">
        <v>20000</v>
      </c>
      <c r="M1024" s="193">
        <f>L1024</f>
        <v>20000</v>
      </c>
      <c r="N1024" s="193"/>
      <c r="O1024" s="193"/>
      <c r="P1024" s="193"/>
      <c r="Q1024" s="186">
        <f t="shared" si="149"/>
        <v>20000</v>
      </c>
      <c r="R1024" s="269"/>
      <c r="S1024" s="269"/>
      <c r="T1024" s="269"/>
      <c r="U1024" s="269"/>
      <c r="V1024" s="269"/>
      <c r="W1024" s="269"/>
      <c r="X1024" s="269"/>
      <c r="Y1024" s="269"/>
      <c r="Z1024" s="269"/>
      <c r="AA1024" s="269"/>
      <c r="AB1024" s="269"/>
      <c r="AC1024" s="269"/>
      <c r="AD1024" s="269"/>
      <c r="AE1024" s="269"/>
      <c r="AF1024" s="269"/>
      <c r="AG1024" s="269"/>
      <c r="AH1024" s="269"/>
      <c r="AI1024" s="269"/>
      <c r="AJ1024" s="269"/>
      <c r="AK1024" s="269"/>
      <c r="AL1024" s="249"/>
      <c r="AM1024" s="269"/>
      <c r="AN1024" s="269"/>
      <c r="AO1024" s="269"/>
    </row>
    <row r="1025" spans="1:41" ht="18" customHeight="1" x14ac:dyDescent="0.25">
      <c r="A1025" s="483" t="s">
        <v>197</v>
      </c>
      <c r="B1025" s="484"/>
      <c r="C1025" s="484"/>
      <c r="D1025" s="484"/>
      <c r="E1025" s="484"/>
      <c r="F1025" s="101">
        <v>24</v>
      </c>
      <c r="G1025" s="454" t="s">
        <v>5</v>
      </c>
      <c r="H1025" s="143">
        <f>H1027+H1030+H1034+H1038+H1042+H1046+H1054+H1062+H1068+H1074+H1082+H1086+H1090+H1093+H1097+H1105+H1108+H1111+H1114+H1117+H1120+H1123+H1126+H1129</f>
        <v>72790.22</v>
      </c>
      <c r="I1025" s="101">
        <f>I1027+I1030+I1034+I1038+I1042+I1046+I1054+I1062+I1068+I1074+I1082+I1086+I1090+I1093+I1097+I1105+I1108+I1111+I1114+I1117+I1120+I1123+I1126+I1129</f>
        <v>3747</v>
      </c>
      <c r="J1025" s="454" t="s">
        <v>5</v>
      </c>
      <c r="K1025" s="7" t="s">
        <v>5</v>
      </c>
      <c r="L1025" s="143">
        <f>L1027+L1030+L1034+L1038+L1042+L1046+L1054+L1062+L1068+L1074+L1082+L1086+L1090+L1093+L1097+L1105+L1108+L1111+L1114+L1117+L1120+L1123+L1126+L1129</f>
        <v>110329046</v>
      </c>
      <c r="M1025" s="143">
        <f>M1027+M1030+M1034+M1038+M1042+M1046+M1054+M1062+M1068+M1074+M1082+M1086+M1090+M1093+M1097+M1105+M1108+M1111+M1114+M1117+M1120+M1123+M1126+M1129</f>
        <v>107900072</v>
      </c>
      <c r="N1025" s="143">
        <f>N1027+N1030+N1034+N1038+N1042+N1046+N1054+N1062+N1068+N1074+N1082+N1086+N1090+N1093+N1097+N1105+N1108+N1111+N1114+N1117+N1120+N1123+N1126+N1129</f>
        <v>0</v>
      </c>
      <c r="O1025" s="143">
        <f>O1027+O1030+O1034+O1038+O1042+O1046+O1054+O1062+O1068+O1074+O1082+O1086+O1090+O1093+O1097+O1105+O1108+O1111+O1114+O1117+O1120+O1123+O1126+O1129+O1026</f>
        <v>2522000</v>
      </c>
      <c r="P1025" s="143">
        <f>P1027+P1030+P1034+P1038+P1042+P1046+P1054+P1062+P1068+P1074+P1082+P1086+P1090+P1093+P1097+P1105+P1108+P1111+P1114+P1117+P1120+P1123+P1126+P1129</f>
        <v>121448.7</v>
      </c>
      <c r="Q1025" s="186">
        <f>M1025+N1025+O1025+P1025</f>
        <v>110543520.7</v>
      </c>
    </row>
    <row r="1026" spans="1:41" ht="18" customHeight="1" x14ac:dyDescent="0.25">
      <c r="A1026" s="448"/>
      <c r="B1026" s="480" t="s">
        <v>97</v>
      </c>
      <c r="C1026" s="481"/>
      <c r="D1026" s="481"/>
      <c r="E1026" s="481"/>
      <c r="F1026" s="481"/>
      <c r="G1026" s="481"/>
      <c r="H1026" s="481"/>
      <c r="I1026" s="482"/>
      <c r="J1026" s="454" t="s">
        <v>5</v>
      </c>
      <c r="K1026" s="7" t="s">
        <v>5</v>
      </c>
      <c r="L1026" s="188"/>
      <c r="M1026" s="188"/>
      <c r="N1026" s="188"/>
      <c r="O1026" s="188">
        <v>214474.69999999972</v>
      </c>
      <c r="P1026" s="188"/>
      <c r="Q1026" s="186">
        <f t="shared" si="149"/>
        <v>214474.69999999972</v>
      </c>
      <c r="R1026" s="140"/>
    </row>
    <row r="1027" spans="1:41" ht="18" customHeight="1" x14ac:dyDescent="0.25">
      <c r="A1027" s="474">
        <v>1</v>
      </c>
      <c r="B1027" s="455">
        <v>71955000</v>
      </c>
      <c r="C1027" s="86" t="s">
        <v>45</v>
      </c>
      <c r="D1027" s="86" t="s">
        <v>45</v>
      </c>
      <c r="E1027" s="8" t="s">
        <v>89</v>
      </c>
      <c r="F1027" s="175">
        <v>28</v>
      </c>
      <c r="G1027" s="2" t="s">
        <v>68</v>
      </c>
      <c r="H1027" s="146">
        <v>4171.2</v>
      </c>
      <c r="I1027" s="175">
        <v>255</v>
      </c>
      <c r="J1027" s="448" t="s">
        <v>184</v>
      </c>
      <c r="K1027" s="7" t="s">
        <v>5</v>
      </c>
      <c r="L1027" s="151">
        <f>L1028+L1029</f>
        <v>9087084</v>
      </c>
      <c r="M1027" s="164">
        <f>L1027</f>
        <v>9087084</v>
      </c>
      <c r="N1027" s="189">
        <v>0</v>
      </c>
      <c r="O1027" s="144">
        <v>0</v>
      </c>
      <c r="P1027" s="144">
        <v>0</v>
      </c>
      <c r="Q1027" s="186">
        <f t="shared" si="149"/>
        <v>9087084</v>
      </c>
    </row>
    <row r="1028" spans="1:41" ht="18" customHeight="1" x14ac:dyDescent="0.25">
      <c r="A1028" s="475"/>
      <c r="B1028" s="455">
        <v>71955000</v>
      </c>
      <c r="C1028" s="86" t="s">
        <v>45</v>
      </c>
      <c r="D1028" s="86"/>
      <c r="E1028" s="8"/>
      <c r="F1028" s="175"/>
      <c r="G1028" s="2"/>
      <c r="H1028" s="146"/>
      <c r="I1028" s="175"/>
      <c r="J1028" s="448" t="s">
        <v>186</v>
      </c>
      <c r="K1028" s="7">
        <v>10</v>
      </c>
      <c r="L1028" s="151">
        <v>8896694</v>
      </c>
      <c r="M1028" s="189">
        <f t="shared" ref="M1028:M1029" si="155">L1028</f>
        <v>8896694</v>
      </c>
      <c r="N1028" s="144"/>
      <c r="O1028" s="144"/>
      <c r="P1028" s="144"/>
      <c r="Q1028" s="186">
        <f t="shared" si="149"/>
        <v>8896694</v>
      </c>
    </row>
    <row r="1029" spans="1:41" s="251" customFormat="1" ht="18" customHeight="1" x14ac:dyDescent="0.25">
      <c r="A1029" s="476"/>
      <c r="B1029" s="455">
        <v>71955000</v>
      </c>
      <c r="C1029" s="86" t="s">
        <v>45</v>
      </c>
      <c r="D1029" s="15"/>
      <c r="E1029" s="15"/>
      <c r="F1029" s="177"/>
      <c r="G1029" s="4"/>
      <c r="H1029" s="153"/>
      <c r="I1029" s="177"/>
      <c r="J1029" s="99" t="s">
        <v>189</v>
      </c>
      <c r="K1029" s="98">
        <v>21</v>
      </c>
      <c r="L1029" s="189">
        <v>190390</v>
      </c>
      <c r="M1029" s="189">
        <f t="shared" si="155"/>
        <v>190390</v>
      </c>
      <c r="N1029" s="189"/>
      <c r="O1029" s="189"/>
      <c r="P1029" s="189"/>
      <c r="Q1029" s="186">
        <f t="shared" si="149"/>
        <v>190390</v>
      </c>
    </row>
    <row r="1030" spans="1:41" ht="18" customHeight="1" x14ac:dyDescent="0.25">
      <c r="A1030" s="474">
        <v>2</v>
      </c>
      <c r="B1030" s="455">
        <v>71955000</v>
      </c>
      <c r="C1030" s="86" t="s">
        <v>45</v>
      </c>
      <c r="D1030" s="86" t="s">
        <v>45</v>
      </c>
      <c r="E1030" s="8" t="s">
        <v>89</v>
      </c>
      <c r="F1030" s="175">
        <v>30</v>
      </c>
      <c r="G1030" s="2" t="s">
        <v>68</v>
      </c>
      <c r="H1030" s="146">
        <v>6591.4</v>
      </c>
      <c r="I1030" s="175">
        <v>345</v>
      </c>
      <c r="J1030" s="448" t="s">
        <v>184</v>
      </c>
      <c r="K1030" s="455" t="s">
        <v>5</v>
      </c>
      <c r="L1030" s="151">
        <f>L1031+L1032+L1033</f>
        <v>21212021</v>
      </c>
      <c r="M1030" s="164">
        <f>L1030</f>
        <v>21212021</v>
      </c>
      <c r="N1030" s="189">
        <v>0</v>
      </c>
      <c r="O1030" s="144">
        <v>0</v>
      </c>
      <c r="P1030" s="144">
        <v>0</v>
      </c>
      <c r="Q1030" s="186">
        <f t="shared" si="149"/>
        <v>21212021</v>
      </c>
    </row>
    <row r="1031" spans="1:41" ht="18" customHeight="1" x14ac:dyDescent="0.25">
      <c r="A1031" s="475"/>
      <c r="B1031" s="455">
        <v>71955000</v>
      </c>
      <c r="C1031" s="86" t="s">
        <v>45</v>
      </c>
      <c r="D1031" s="86"/>
      <c r="E1031" s="8"/>
      <c r="F1031" s="175"/>
      <c r="G1031" s="2"/>
      <c r="H1031" s="146"/>
      <c r="I1031" s="175"/>
      <c r="J1031" s="448" t="s">
        <v>186</v>
      </c>
      <c r="K1031" s="7">
        <v>10</v>
      </c>
      <c r="L1031" s="151">
        <v>13185893</v>
      </c>
      <c r="M1031" s="189">
        <f t="shared" ref="M1031:M1033" si="156">L1031</f>
        <v>13185893</v>
      </c>
      <c r="N1031" s="144"/>
      <c r="O1031" s="144"/>
      <c r="P1031" s="144"/>
      <c r="Q1031" s="186">
        <f t="shared" si="149"/>
        <v>13185893</v>
      </c>
    </row>
    <row r="1032" spans="1:41" ht="18" customHeight="1" x14ac:dyDescent="0.25">
      <c r="A1032" s="475"/>
      <c r="B1032" s="455">
        <v>71955000</v>
      </c>
      <c r="C1032" s="86" t="s">
        <v>45</v>
      </c>
      <c r="D1032" s="86"/>
      <c r="E1032" s="8"/>
      <c r="F1032" s="175"/>
      <c r="G1032" s="2"/>
      <c r="H1032" s="146"/>
      <c r="I1032" s="175"/>
      <c r="J1032" s="22" t="s">
        <v>191</v>
      </c>
      <c r="K1032" s="20" t="s">
        <v>9</v>
      </c>
      <c r="L1032" s="151">
        <v>7581701</v>
      </c>
      <c r="M1032" s="189">
        <f t="shared" si="156"/>
        <v>7581701</v>
      </c>
      <c r="N1032" s="144"/>
      <c r="O1032" s="144"/>
      <c r="P1032" s="144"/>
      <c r="Q1032" s="186">
        <f t="shared" si="149"/>
        <v>7581701</v>
      </c>
    </row>
    <row r="1033" spans="1:41" s="251" customFormat="1" ht="18" customHeight="1" x14ac:dyDescent="0.25">
      <c r="A1033" s="476"/>
      <c r="B1033" s="455">
        <v>71955000</v>
      </c>
      <c r="C1033" s="86" t="s">
        <v>45</v>
      </c>
      <c r="D1033" s="15"/>
      <c r="E1033" s="15"/>
      <c r="F1033" s="177"/>
      <c r="G1033" s="4"/>
      <c r="H1033" s="153"/>
      <c r="I1033" s="177"/>
      <c r="J1033" s="99" t="s">
        <v>189</v>
      </c>
      <c r="K1033" s="98">
        <v>21</v>
      </c>
      <c r="L1033" s="189">
        <v>444427</v>
      </c>
      <c r="M1033" s="189">
        <f t="shared" si="156"/>
        <v>444427</v>
      </c>
      <c r="N1033" s="189"/>
      <c r="O1033" s="189"/>
      <c r="P1033" s="189"/>
      <c r="Q1033" s="186">
        <f t="shared" si="149"/>
        <v>444427</v>
      </c>
    </row>
    <row r="1034" spans="1:41" s="251" customFormat="1" ht="18" customHeight="1" x14ac:dyDescent="0.25">
      <c r="A1034" s="474">
        <v>3</v>
      </c>
      <c r="B1034" s="455">
        <v>71955000</v>
      </c>
      <c r="C1034" s="86" t="s">
        <v>45</v>
      </c>
      <c r="D1034" s="86" t="s">
        <v>45</v>
      </c>
      <c r="E1034" s="8" t="s">
        <v>87</v>
      </c>
      <c r="F1034" s="175">
        <v>8</v>
      </c>
      <c r="G1034" s="2" t="s">
        <v>68</v>
      </c>
      <c r="H1034" s="146">
        <v>1400.3</v>
      </c>
      <c r="I1034" s="175">
        <v>76</v>
      </c>
      <c r="J1034" s="448" t="s">
        <v>184</v>
      </c>
      <c r="K1034" s="455" t="s">
        <v>5</v>
      </c>
      <c r="L1034" s="151">
        <f>L1035+L1036+L1037</f>
        <v>9785698</v>
      </c>
      <c r="M1034" s="164">
        <f>L1034</f>
        <v>9785698</v>
      </c>
      <c r="N1034" s="189"/>
      <c r="O1034" s="144">
        <v>0</v>
      </c>
      <c r="P1034" s="144">
        <v>0</v>
      </c>
      <c r="Q1034" s="186">
        <f t="shared" si="149"/>
        <v>9785698</v>
      </c>
    </row>
    <row r="1035" spans="1:41" s="251" customFormat="1" ht="18" customHeight="1" x14ac:dyDescent="0.25">
      <c r="A1035" s="475"/>
      <c r="B1035" s="455">
        <v>71955000</v>
      </c>
      <c r="C1035" s="86" t="s">
        <v>45</v>
      </c>
      <c r="D1035" s="86"/>
      <c r="E1035" s="8"/>
      <c r="F1035" s="175"/>
      <c r="G1035" s="2"/>
      <c r="H1035" s="146"/>
      <c r="I1035" s="175"/>
      <c r="J1035" s="448" t="s">
        <v>186</v>
      </c>
      <c r="K1035" s="7">
        <v>10</v>
      </c>
      <c r="L1035" s="151">
        <v>3907800</v>
      </c>
      <c r="M1035" s="189">
        <f t="shared" ref="M1035:M1037" si="157">L1035</f>
        <v>3907800</v>
      </c>
      <c r="N1035" s="144"/>
      <c r="O1035" s="144"/>
      <c r="P1035" s="144"/>
      <c r="Q1035" s="186">
        <f t="shared" si="149"/>
        <v>3907800</v>
      </c>
    </row>
    <row r="1036" spans="1:41" s="251" customFormat="1" ht="18" customHeight="1" x14ac:dyDescent="0.25">
      <c r="A1036" s="475"/>
      <c r="B1036" s="455">
        <v>71955000</v>
      </c>
      <c r="C1036" s="86" t="s">
        <v>45</v>
      </c>
      <c r="D1036" s="86"/>
      <c r="E1036" s="8"/>
      <c r="F1036" s="175"/>
      <c r="G1036" s="2"/>
      <c r="H1036" s="146"/>
      <c r="I1036" s="175"/>
      <c r="J1036" s="22" t="s">
        <v>191</v>
      </c>
      <c r="K1036" s="20" t="s">
        <v>9</v>
      </c>
      <c r="L1036" s="151">
        <v>5672871</v>
      </c>
      <c r="M1036" s="189">
        <f t="shared" si="157"/>
        <v>5672871</v>
      </c>
      <c r="N1036" s="144"/>
      <c r="O1036" s="144"/>
      <c r="P1036" s="144"/>
      <c r="Q1036" s="186">
        <f t="shared" si="149"/>
        <v>5672871</v>
      </c>
    </row>
    <row r="1037" spans="1:41" s="251" customFormat="1" ht="18" customHeight="1" x14ac:dyDescent="0.25">
      <c r="A1037" s="476"/>
      <c r="B1037" s="455">
        <v>71955000</v>
      </c>
      <c r="C1037" s="86" t="s">
        <v>45</v>
      </c>
      <c r="D1037" s="15"/>
      <c r="E1037" s="15"/>
      <c r="F1037" s="177"/>
      <c r="G1037" s="4"/>
      <c r="H1037" s="153"/>
      <c r="I1037" s="177"/>
      <c r="J1037" s="99" t="s">
        <v>189</v>
      </c>
      <c r="K1037" s="98">
        <v>21</v>
      </c>
      <c r="L1037" s="189">
        <v>205027</v>
      </c>
      <c r="M1037" s="189">
        <f t="shared" si="157"/>
        <v>205027</v>
      </c>
      <c r="N1037" s="189"/>
      <c r="O1037" s="189"/>
      <c r="P1037" s="189"/>
      <c r="Q1037" s="186">
        <f t="shared" si="149"/>
        <v>205027</v>
      </c>
    </row>
    <row r="1038" spans="1:41" s="291" customFormat="1" ht="18" customHeight="1" x14ac:dyDescent="0.25">
      <c r="A1038" s="474">
        <v>4</v>
      </c>
      <c r="B1038" s="455">
        <v>71955000</v>
      </c>
      <c r="C1038" s="86" t="s">
        <v>45</v>
      </c>
      <c r="D1038" s="86" t="s">
        <v>45</v>
      </c>
      <c r="E1038" s="8" t="s">
        <v>87</v>
      </c>
      <c r="F1038" s="175">
        <v>15</v>
      </c>
      <c r="G1038" s="2" t="s">
        <v>68</v>
      </c>
      <c r="H1038" s="146">
        <v>2441.1999999999998</v>
      </c>
      <c r="I1038" s="175">
        <v>99</v>
      </c>
      <c r="J1038" s="448" t="s">
        <v>184</v>
      </c>
      <c r="K1038" s="455" t="s">
        <v>5</v>
      </c>
      <c r="L1038" s="151">
        <f>L1039+L1040+L1041</f>
        <v>1462657</v>
      </c>
      <c r="M1038" s="164">
        <f>L1038</f>
        <v>1462657</v>
      </c>
      <c r="N1038" s="189">
        <v>0</v>
      </c>
      <c r="O1038" s="144">
        <v>0</v>
      </c>
      <c r="P1038" s="144">
        <v>0</v>
      </c>
      <c r="Q1038" s="186">
        <f t="shared" si="149"/>
        <v>1462657</v>
      </c>
    </row>
    <row r="1039" spans="1:41" s="293" customFormat="1" ht="19.5" customHeight="1" x14ac:dyDescent="0.3">
      <c r="A1039" s="475"/>
      <c r="B1039" s="455">
        <v>71955000</v>
      </c>
      <c r="C1039" s="100" t="s">
        <v>45</v>
      </c>
      <c r="D1039" s="5"/>
      <c r="E1039" s="5"/>
      <c r="F1039" s="176"/>
      <c r="G1039" s="81"/>
      <c r="H1039" s="145"/>
      <c r="I1039" s="101"/>
      <c r="J1039" s="5" t="s">
        <v>303</v>
      </c>
      <c r="K1039" s="20" t="s">
        <v>298</v>
      </c>
      <c r="L1039" s="164">
        <v>10000</v>
      </c>
      <c r="M1039" s="189">
        <f t="shared" ref="M1039:M1041" si="158">L1039</f>
        <v>10000</v>
      </c>
      <c r="N1039" s="186"/>
      <c r="O1039" s="186"/>
      <c r="P1039" s="186"/>
      <c r="Q1039" s="186">
        <f t="shared" si="149"/>
        <v>10000</v>
      </c>
      <c r="R1039" s="290"/>
      <c r="S1039" s="290"/>
      <c r="T1039" s="290"/>
      <c r="U1039" s="291"/>
      <c r="V1039" s="290"/>
      <c r="W1039" s="290"/>
      <c r="X1039" s="290"/>
      <c r="Y1039" s="290"/>
      <c r="Z1039" s="290"/>
      <c r="AA1039" s="290"/>
      <c r="AB1039" s="290"/>
      <c r="AC1039" s="290"/>
      <c r="AD1039" s="290"/>
      <c r="AE1039" s="290"/>
      <c r="AF1039" s="290"/>
      <c r="AG1039" s="290"/>
      <c r="AH1039" s="290"/>
      <c r="AI1039" s="290"/>
      <c r="AJ1039" s="290"/>
      <c r="AK1039" s="290"/>
      <c r="AL1039" s="292"/>
      <c r="AM1039" s="290"/>
      <c r="AN1039" s="290"/>
      <c r="AO1039" s="290"/>
    </row>
    <row r="1040" spans="1:41" s="291" customFormat="1" ht="18" customHeight="1" x14ac:dyDescent="0.25">
      <c r="A1040" s="475"/>
      <c r="B1040" s="455">
        <v>71955000</v>
      </c>
      <c r="C1040" s="86" t="s">
        <v>45</v>
      </c>
      <c r="D1040" s="86"/>
      <c r="E1040" s="8"/>
      <c r="F1040" s="175"/>
      <c r="G1040" s="2"/>
      <c r="H1040" s="146"/>
      <c r="I1040" s="175"/>
      <c r="J1040" s="22" t="s">
        <v>191</v>
      </c>
      <c r="K1040" s="20" t="s">
        <v>9</v>
      </c>
      <c r="L1040" s="151">
        <v>1422221</v>
      </c>
      <c r="M1040" s="189">
        <f t="shared" si="158"/>
        <v>1422221</v>
      </c>
      <c r="N1040" s="144"/>
      <c r="O1040" s="144"/>
      <c r="P1040" s="144"/>
      <c r="Q1040" s="186">
        <f t="shared" si="149"/>
        <v>1422221</v>
      </c>
    </row>
    <row r="1041" spans="1:41" s="291" customFormat="1" ht="18" customHeight="1" x14ac:dyDescent="0.25">
      <c r="A1041" s="476"/>
      <c r="B1041" s="455">
        <v>71955000</v>
      </c>
      <c r="C1041" s="86" t="s">
        <v>45</v>
      </c>
      <c r="D1041" s="15"/>
      <c r="E1041" s="15"/>
      <c r="F1041" s="177"/>
      <c r="G1041" s="4"/>
      <c r="H1041" s="153"/>
      <c r="I1041" s="177"/>
      <c r="J1041" s="99" t="s">
        <v>189</v>
      </c>
      <c r="K1041" s="98">
        <v>21</v>
      </c>
      <c r="L1041" s="189">
        <v>30436</v>
      </c>
      <c r="M1041" s="189">
        <f t="shared" si="158"/>
        <v>30436</v>
      </c>
      <c r="N1041" s="189"/>
      <c r="O1041" s="189"/>
      <c r="P1041" s="189"/>
      <c r="Q1041" s="186">
        <f t="shared" si="149"/>
        <v>30436</v>
      </c>
    </row>
    <row r="1042" spans="1:41" s="291" customFormat="1" ht="18" customHeight="1" x14ac:dyDescent="0.25">
      <c r="A1042" s="474">
        <v>5</v>
      </c>
      <c r="B1042" s="455">
        <v>71955000</v>
      </c>
      <c r="C1042" s="86" t="s">
        <v>45</v>
      </c>
      <c r="D1042" s="86" t="s">
        <v>45</v>
      </c>
      <c r="E1042" s="448" t="s">
        <v>300</v>
      </c>
      <c r="F1042" s="175">
        <v>4</v>
      </c>
      <c r="G1042" s="2" t="s">
        <v>68</v>
      </c>
      <c r="H1042" s="146">
        <v>3288.17</v>
      </c>
      <c r="I1042" s="175">
        <v>192</v>
      </c>
      <c r="J1042" s="448" t="s">
        <v>184</v>
      </c>
      <c r="K1042" s="455" t="s">
        <v>5</v>
      </c>
      <c r="L1042" s="151">
        <f>L1043+L1044+L1045</f>
        <v>1925820</v>
      </c>
      <c r="M1042" s="164">
        <f>L1042</f>
        <v>1925820</v>
      </c>
      <c r="N1042" s="189">
        <v>0</v>
      </c>
      <c r="O1042" s="144">
        <v>0</v>
      </c>
      <c r="P1042" s="144">
        <v>0</v>
      </c>
      <c r="Q1042" s="186">
        <f t="shared" si="149"/>
        <v>1925820</v>
      </c>
    </row>
    <row r="1043" spans="1:41" s="293" customFormat="1" ht="19.5" customHeight="1" x14ac:dyDescent="0.3">
      <c r="A1043" s="475"/>
      <c r="B1043" s="455">
        <v>71955000</v>
      </c>
      <c r="C1043" s="100" t="s">
        <v>45</v>
      </c>
      <c r="D1043" s="5"/>
      <c r="E1043" s="5"/>
      <c r="F1043" s="176"/>
      <c r="G1043" s="81"/>
      <c r="H1043" s="145"/>
      <c r="I1043" s="101"/>
      <c r="J1043" s="5" t="s">
        <v>303</v>
      </c>
      <c r="K1043" s="20" t="s">
        <v>298</v>
      </c>
      <c r="L1043" s="164">
        <v>10000</v>
      </c>
      <c r="M1043" s="189">
        <f t="shared" ref="M1043:M1045" si="159">L1043</f>
        <v>10000</v>
      </c>
      <c r="N1043" s="186"/>
      <c r="O1043" s="186"/>
      <c r="P1043" s="186"/>
      <c r="Q1043" s="186">
        <f t="shared" si="149"/>
        <v>10000</v>
      </c>
      <c r="R1043" s="290"/>
      <c r="S1043" s="290"/>
      <c r="T1043" s="290"/>
      <c r="U1043" s="291"/>
      <c r="V1043" s="290"/>
      <c r="W1043" s="290"/>
      <c r="X1043" s="290"/>
      <c r="Y1043" s="290"/>
      <c r="Z1043" s="290"/>
      <c r="AA1043" s="290"/>
      <c r="AB1043" s="290"/>
      <c r="AC1043" s="290"/>
      <c r="AD1043" s="290"/>
      <c r="AE1043" s="290"/>
      <c r="AF1043" s="290"/>
      <c r="AG1043" s="290"/>
      <c r="AH1043" s="290"/>
      <c r="AI1043" s="290"/>
      <c r="AJ1043" s="290"/>
      <c r="AK1043" s="290"/>
      <c r="AL1043" s="292"/>
      <c r="AM1043" s="290"/>
      <c r="AN1043" s="290"/>
      <c r="AO1043" s="290"/>
    </row>
    <row r="1044" spans="1:41" s="291" customFormat="1" ht="18" customHeight="1" x14ac:dyDescent="0.25">
      <c r="A1044" s="475"/>
      <c r="B1044" s="455">
        <v>71955000</v>
      </c>
      <c r="C1044" s="86" t="s">
        <v>45</v>
      </c>
      <c r="D1044" s="86"/>
      <c r="E1044" s="8"/>
      <c r="F1044" s="175"/>
      <c r="G1044" s="2"/>
      <c r="H1044" s="146"/>
      <c r="I1044" s="175"/>
      <c r="J1044" s="22" t="s">
        <v>191</v>
      </c>
      <c r="K1044" s="20" t="s">
        <v>9</v>
      </c>
      <c r="L1044" s="151">
        <v>1875680</v>
      </c>
      <c r="M1044" s="189">
        <f t="shared" si="159"/>
        <v>1875680</v>
      </c>
      <c r="N1044" s="144"/>
      <c r="O1044" s="144"/>
      <c r="P1044" s="144"/>
      <c r="Q1044" s="186">
        <f t="shared" si="149"/>
        <v>1875680</v>
      </c>
    </row>
    <row r="1045" spans="1:41" s="291" customFormat="1" ht="18" customHeight="1" x14ac:dyDescent="0.25">
      <c r="A1045" s="476"/>
      <c r="B1045" s="455">
        <v>71955000</v>
      </c>
      <c r="C1045" s="86" t="s">
        <v>45</v>
      </c>
      <c r="D1045" s="15"/>
      <c r="E1045" s="15"/>
      <c r="F1045" s="177"/>
      <c r="G1045" s="4"/>
      <c r="H1045" s="153"/>
      <c r="I1045" s="177"/>
      <c r="J1045" s="99" t="s">
        <v>189</v>
      </c>
      <c r="K1045" s="98">
        <v>21</v>
      </c>
      <c r="L1045" s="189">
        <v>40140</v>
      </c>
      <c r="M1045" s="189">
        <f t="shared" si="159"/>
        <v>40140</v>
      </c>
      <c r="N1045" s="189"/>
      <c r="O1045" s="189"/>
      <c r="P1045" s="189"/>
      <c r="Q1045" s="186">
        <f t="shared" si="149"/>
        <v>40140</v>
      </c>
    </row>
    <row r="1046" spans="1:41" ht="18" customHeight="1" x14ac:dyDescent="0.25">
      <c r="A1046" s="474">
        <v>6</v>
      </c>
      <c r="B1046" s="455">
        <v>71955000</v>
      </c>
      <c r="C1046" s="86" t="s">
        <v>45</v>
      </c>
      <c r="D1046" s="86" t="s">
        <v>45</v>
      </c>
      <c r="E1046" s="8" t="s">
        <v>117</v>
      </c>
      <c r="F1046" s="175">
        <v>20</v>
      </c>
      <c r="G1046" s="2" t="s">
        <v>68</v>
      </c>
      <c r="H1046" s="146">
        <v>983.7</v>
      </c>
      <c r="I1046" s="175">
        <v>51</v>
      </c>
      <c r="J1046" s="448" t="s">
        <v>184</v>
      </c>
      <c r="K1046" s="455" t="s">
        <v>5</v>
      </c>
      <c r="L1046" s="151">
        <f>L1047+L1048+L1049+L1050+L1051+L1052+L1053</f>
        <v>7071026</v>
      </c>
      <c r="M1046" s="164">
        <f>L1046</f>
        <v>7071026</v>
      </c>
      <c r="N1046" s="189">
        <v>0</v>
      </c>
      <c r="O1046" s="144">
        <v>0</v>
      </c>
      <c r="P1046" s="144">
        <v>0</v>
      </c>
      <c r="Q1046" s="186">
        <f t="shared" si="149"/>
        <v>7071026</v>
      </c>
    </row>
    <row r="1047" spans="1:41" ht="18" customHeight="1" x14ac:dyDescent="0.25">
      <c r="A1047" s="475"/>
      <c r="B1047" s="455">
        <v>71955000</v>
      </c>
      <c r="C1047" s="86" t="s">
        <v>45</v>
      </c>
      <c r="D1047" s="86"/>
      <c r="E1047" s="8"/>
      <c r="F1047" s="175"/>
      <c r="G1047" s="2"/>
      <c r="H1047" s="146"/>
      <c r="I1047" s="175"/>
      <c r="J1047" s="448" t="s">
        <v>186</v>
      </c>
      <c r="K1047" s="7">
        <v>10</v>
      </c>
      <c r="L1047" s="151">
        <v>1714793</v>
      </c>
      <c r="M1047" s="189">
        <f t="shared" ref="M1047:M1053" si="160">L1047</f>
        <v>1714793</v>
      </c>
      <c r="N1047" s="144"/>
      <c r="O1047" s="144"/>
      <c r="P1047" s="144"/>
      <c r="Q1047" s="186">
        <f t="shared" si="149"/>
        <v>1714793</v>
      </c>
    </row>
    <row r="1048" spans="1:41" ht="18" customHeight="1" x14ac:dyDescent="0.25">
      <c r="A1048" s="475"/>
      <c r="B1048" s="455">
        <v>71955000</v>
      </c>
      <c r="C1048" s="86" t="s">
        <v>45</v>
      </c>
      <c r="D1048" s="86"/>
      <c r="E1048" s="8"/>
      <c r="F1048" s="175"/>
      <c r="G1048" s="2"/>
      <c r="H1048" s="146"/>
      <c r="I1048" s="175"/>
      <c r="J1048" s="22" t="s">
        <v>191</v>
      </c>
      <c r="K1048" s="20" t="s">
        <v>9</v>
      </c>
      <c r="L1048" s="151">
        <v>3751248</v>
      </c>
      <c r="M1048" s="189">
        <f t="shared" si="160"/>
        <v>3751248</v>
      </c>
      <c r="N1048" s="144"/>
      <c r="O1048" s="144"/>
      <c r="P1048" s="144"/>
      <c r="Q1048" s="186">
        <f t="shared" si="149"/>
        <v>3751248</v>
      </c>
    </row>
    <row r="1049" spans="1:41" ht="31.5" customHeight="1" x14ac:dyDescent="0.25">
      <c r="A1049" s="475"/>
      <c r="B1049" s="455">
        <v>71955000</v>
      </c>
      <c r="C1049" s="86" t="s">
        <v>45</v>
      </c>
      <c r="D1049" s="86"/>
      <c r="E1049" s="8"/>
      <c r="F1049" s="175"/>
      <c r="G1049" s="2"/>
      <c r="H1049" s="146"/>
      <c r="I1049" s="175"/>
      <c r="J1049" s="42" t="s">
        <v>198</v>
      </c>
      <c r="K1049" s="21" t="s">
        <v>8</v>
      </c>
      <c r="L1049" s="151">
        <v>683579</v>
      </c>
      <c r="M1049" s="189">
        <f t="shared" si="160"/>
        <v>683579</v>
      </c>
      <c r="N1049" s="144"/>
      <c r="O1049" s="144"/>
      <c r="P1049" s="144"/>
      <c r="Q1049" s="186">
        <f t="shared" si="149"/>
        <v>683579</v>
      </c>
    </row>
    <row r="1050" spans="1:41" s="291" customFormat="1" ht="31.5" customHeight="1" x14ac:dyDescent="0.25">
      <c r="A1050" s="475"/>
      <c r="B1050" s="455">
        <v>71955000</v>
      </c>
      <c r="C1050" s="86" t="s">
        <v>45</v>
      </c>
      <c r="D1050" s="86"/>
      <c r="E1050" s="8"/>
      <c r="F1050" s="175"/>
      <c r="G1050" s="2"/>
      <c r="H1050" s="146"/>
      <c r="I1050" s="175"/>
      <c r="J1050" s="42" t="s">
        <v>239</v>
      </c>
      <c r="K1050" s="21" t="s">
        <v>240</v>
      </c>
      <c r="L1050" s="151">
        <v>105172</v>
      </c>
      <c r="M1050" s="151">
        <f>L1050</f>
        <v>105172</v>
      </c>
      <c r="N1050" s="144"/>
      <c r="O1050" s="144"/>
      <c r="P1050" s="144"/>
      <c r="Q1050" s="186">
        <f t="shared" si="149"/>
        <v>105172</v>
      </c>
    </row>
    <row r="1051" spans="1:41" ht="30.75" customHeight="1" x14ac:dyDescent="0.25">
      <c r="A1051" s="475"/>
      <c r="B1051" s="455">
        <v>71955000</v>
      </c>
      <c r="C1051" s="86" t="s">
        <v>45</v>
      </c>
      <c r="D1051" s="86"/>
      <c r="E1051" s="8"/>
      <c r="F1051" s="175"/>
      <c r="G1051" s="2"/>
      <c r="H1051" s="146"/>
      <c r="I1051" s="175"/>
      <c r="J1051" s="5" t="s">
        <v>187</v>
      </c>
      <c r="K1051" s="20" t="s">
        <v>13</v>
      </c>
      <c r="L1051" s="151">
        <v>431257</v>
      </c>
      <c r="M1051" s="189">
        <f t="shared" si="160"/>
        <v>431257</v>
      </c>
      <c r="N1051" s="144"/>
      <c r="O1051" s="144"/>
      <c r="P1051" s="144"/>
      <c r="Q1051" s="186">
        <f t="shared" si="149"/>
        <v>431257</v>
      </c>
    </row>
    <row r="1052" spans="1:41" ht="31.5" customHeight="1" x14ac:dyDescent="0.25">
      <c r="A1052" s="475"/>
      <c r="B1052" s="455">
        <v>71955000</v>
      </c>
      <c r="C1052" s="86" t="s">
        <v>45</v>
      </c>
      <c r="D1052" s="86"/>
      <c r="E1052" s="8"/>
      <c r="F1052" s="175"/>
      <c r="G1052" s="2"/>
      <c r="H1052" s="146"/>
      <c r="I1052" s="175"/>
      <c r="J1052" s="42" t="s">
        <v>192</v>
      </c>
      <c r="K1052" s="21" t="s">
        <v>4</v>
      </c>
      <c r="L1052" s="151">
        <v>236827</v>
      </c>
      <c r="M1052" s="189">
        <f t="shared" si="160"/>
        <v>236827</v>
      </c>
      <c r="N1052" s="144"/>
      <c r="O1052" s="144"/>
      <c r="P1052" s="144"/>
      <c r="Q1052" s="186">
        <f t="shared" si="149"/>
        <v>236827</v>
      </c>
    </row>
    <row r="1053" spans="1:41" s="251" customFormat="1" ht="18" customHeight="1" x14ac:dyDescent="0.25">
      <c r="A1053" s="476"/>
      <c r="B1053" s="455">
        <v>71955000</v>
      </c>
      <c r="C1053" s="86" t="s">
        <v>45</v>
      </c>
      <c r="D1053" s="15"/>
      <c r="E1053" s="15"/>
      <c r="F1053" s="177"/>
      <c r="G1053" s="4"/>
      <c r="H1053" s="153"/>
      <c r="I1053" s="177"/>
      <c r="J1053" s="99" t="s">
        <v>189</v>
      </c>
      <c r="K1053" s="98">
        <v>21</v>
      </c>
      <c r="L1053" s="189">
        <v>148150</v>
      </c>
      <c r="M1053" s="189">
        <f t="shared" si="160"/>
        <v>148150</v>
      </c>
      <c r="N1053" s="189"/>
      <c r="O1053" s="189"/>
      <c r="P1053" s="189"/>
      <c r="Q1053" s="186">
        <f t="shared" si="149"/>
        <v>148150</v>
      </c>
    </row>
    <row r="1054" spans="1:41" ht="18" customHeight="1" x14ac:dyDescent="0.25">
      <c r="A1054" s="474">
        <v>7</v>
      </c>
      <c r="B1054" s="455">
        <v>71955000</v>
      </c>
      <c r="C1054" s="86" t="s">
        <v>45</v>
      </c>
      <c r="D1054" s="86" t="s">
        <v>45</v>
      </c>
      <c r="E1054" s="8" t="s">
        <v>46</v>
      </c>
      <c r="F1054" s="175">
        <v>67</v>
      </c>
      <c r="G1054" s="2" t="s">
        <v>68</v>
      </c>
      <c r="H1054" s="146">
        <v>988.2</v>
      </c>
      <c r="I1054" s="175">
        <v>58</v>
      </c>
      <c r="J1054" s="448" t="s">
        <v>184</v>
      </c>
      <c r="K1054" s="455" t="s">
        <v>5</v>
      </c>
      <c r="L1054" s="151">
        <f>L1055+L1056+L1057+L1058+L1059+L1060+L1061</f>
        <v>7190511</v>
      </c>
      <c r="M1054" s="164">
        <f>L1054</f>
        <v>7190511</v>
      </c>
      <c r="N1054" s="189">
        <v>0</v>
      </c>
      <c r="O1054" s="144">
        <v>0</v>
      </c>
      <c r="P1054" s="144">
        <v>0</v>
      </c>
      <c r="Q1054" s="186">
        <f t="shared" si="149"/>
        <v>7190511</v>
      </c>
    </row>
    <row r="1055" spans="1:41" ht="18" customHeight="1" x14ac:dyDescent="0.25">
      <c r="A1055" s="475"/>
      <c r="B1055" s="455">
        <v>71955000</v>
      </c>
      <c r="C1055" s="86" t="s">
        <v>45</v>
      </c>
      <c r="D1055" s="86"/>
      <c r="E1055" s="8"/>
      <c r="F1055" s="175"/>
      <c r="G1055" s="2"/>
      <c r="H1055" s="146"/>
      <c r="I1055" s="175"/>
      <c r="J1055" s="448" t="s">
        <v>186</v>
      </c>
      <c r="K1055" s="7">
        <v>10</v>
      </c>
      <c r="L1055" s="151">
        <v>1787454</v>
      </c>
      <c r="M1055" s="189">
        <f t="shared" ref="M1055:M1061" si="161">L1055</f>
        <v>1787454</v>
      </c>
      <c r="N1055" s="144"/>
      <c r="O1055" s="144"/>
      <c r="P1055" s="144"/>
      <c r="Q1055" s="186">
        <f t="shared" si="149"/>
        <v>1787454</v>
      </c>
    </row>
    <row r="1056" spans="1:41" ht="18" customHeight="1" x14ac:dyDescent="0.25">
      <c r="A1056" s="475"/>
      <c r="B1056" s="455">
        <v>71955000</v>
      </c>
      <c r="C1056" s="86" t="s">
        <v>45</v>
      </c>
      <c r="D1056" s="86"/>
      <c r="E1056" s="8"/>
      <c r="F1056" s="175"/>
      <c r="G1056" s="2"/>
      <c r="H1056" s="146"/>
      <c r="I1056" s="175"/>
      <c r="J1056" s="22" t="s">
        <v>191</v>
      </c>
      <c r="K1056" s="20" t="s">
        <v>9</v>
      </c>
      <c r="L1056" s="151">
        <v>3753753</v>
      </c>
      <c r="M1056" s="189">
        <f t="shared" si="161"/>
        <v>3753753</v>
      </c>
      <c r="N1056" s="144"/>
      <c r="O1056" s="144"/>
      <c r="P1056" s="144"/>
      <c r="Q1056" s="186">
        <f t="shared" si="149"/>
        <v>3753753</v>
      </c>
    </row>
    <row r="1057" spans="1:17" ht="31.5" customHeight="1" x14ac:dyDescent="0.25">
      <c r="A1057" s="475"/>
      <c r="B1057" s="455">
        <v>71955000</v>
      </c>
      <c r="C1057" s="86" t="s">
        <v>45</v>
      </c>
      <c r="D1057" s="86"/>
      <c r="E1057" s="8"/>
      <c r="F1057" s="175"/>
      <c r="G1057" s="2"/>
      <c r="H1057" s="146"/>
      <c r="I1057" s="175"/>
      <c r="J1057" s="42" t="s">
        <v>198</v>
      </c>
      <c r="K1057" s="21" t="s">
        <v>8</v>
      </c>
      <c r="L1057" s="151">
        <v>638387</v>
      </c>
      <c r="M1057" s="189">
        <f t="shared" si="161"/>
        <v>638387</v>
      </c>
      <c r="N1057" s="144"/>
      <c r="O1057" s="144"/>
      <c r="P1057" s="144"/>
      <c r="Q1057" s="186">
        <f t="shared" si="149"/>
        <v>638387</v>
      </c>
    </row>
    <row r="1058" spans="1:17" s="291" customFormat="1" ht="31.5" customHeight="1" x14ac:dyDescent="0.25">
      <c r="A1058" s="475"/>
      <c r="B1058" s="455">
        <v>71955000</v>
      </c>
      <c r="C1058" s="86" t="s">
        <v>45</v>
      </c>
      <c r="D1058" s="86"/>
      <c r="E1058" s="8"/>
      <c r="F1058" s="175"/>
      <c r="G1058" s="2"/>
      <c r="H1058" s="146"/>
      <c r="I1058" s="175"/>
      <c r="J1058" s="42" t="s">
        <v>239</v>
      </c>
      <c r="K1058" s="21" t="s">
        <v>240</v>
      </c>
      <c r="L1058" s="151">
        <v>128939</v>
      </c>
      <c r="M1058" s="151">
        <f>L1058</f>
        <v>128939</v>
      </c>
      <c r="N1058" s="144"/>
      <c r="O1058" s="144"/>
      <c r="P1058" s="144"/>
      <c r="Q1058" s="186">
        <f t="shared" si="149"/>
        <v>128939</v>
      </c>
    </row>
    <row r="1059" spans="1:17" ht="30.75" customHeight="1" x14ac:dyDescent="0.25">
      <c r="A1059" s="475"/>
      <c r="B1059" s="455">
        <v>71955000</v>
      </c>
      <c r="C1059" s="86" t="s">
        <v>45</v>
      </c>
      <c r="D1059" s="86"/>
      <c r="E1059" s="8"/>
      <c r="F1059" s="175"/>
      <c r="G1059" s="2"/>
      <c r="H1059" s="146"/>
      <c r="I1059" s="175"/>
      <c r="J1059" s="5" t="s">
        <v>187</v>
      </c>
      <c r="K1059" s="20" t="s">
        <v>13</v>
      </c>
      <c r="L1059" s="151">
        <v>472240</v>
      </c>
      <c r="M1059" s="189">
        <f t="shared" si="161"/>
        <v>472240</v>
      </c>
      <c r="N1059" s="144"/>
      <c r="O1059" s="144"/>
      <c r="P1059" s="144"/>
      <c r="Q1059" s="186">
        <f t="shared" si="149"/>
        <v>472240</v>
      </c>
    </row>
    <row r="1060" spans="1:17" ht="31.5" customHeight="1" x14ac:dyDescent="0.25">
      <c r="A1060" s="475"/>
      <c r="B1060" s="455">
        <v>71955000</v>
      </c>
      <c r="C1060" s="86" t="s">
        <v>45</v>
      </c>
      <c r="D1060" s="86"/>
      <c r="E1060" s="8"/>
      <c r="F1060" s="175"/>
      <c r="G1060" s="2"/>
      <c r="H1060" s="146"/>
      <c r="I1060" s="175"/>
      <c r="J1060" s="42" t="s">
        <v>192</v>
      </c>
      <c r="K1060" s="21" t="s">
        <v>4</v>
      </c>
      <c r="L1060" s="151">
        <v>259085</v>
      </c>
      <c r="M1060" s="189">
        <f t="shared" si="161"/>
        <v>259085</v>
      </c>
      <c r="N1060" s="144"/>
      <c r="O1060" s="144"/>
      <c r="P1060" s="144"/>
      <c r="Q1060" s="186">
        <f t="shared" si="149"/>
        <v>259085</v>
      </c>
    </row>
    <row r="1061" spans="1:17" s="251" customFormat="1" ht="18" customHeight="1" x14ac:dyDescent="0.25">
      <c r="A1061" s="476"/>
      <c r="B1061" s="455">
        <v>71955000</v>
      </c>
      <c r="C1061" s="86" t="s">
        <v>45</v>
      </c>
      <c r="D1061" s="15"/>
      <c r="E1061" s="15"/>
      <c r="F1061" s="177"/>
      <c r="G1061" s="4"/>
      <c r="H1061" s="153"/>
      <c r="I1061" s="177"/>
      <c r="J1061" s="99" t="s">
        <v>189</v>
      </c>
      <c r="K1061" s="98">
        <v>21</v>
      </c>
      <c r="L1061" s="189">
        <v>150653</v>
      </c>
      <c r="M1061" s="189">
        <f t="shared" si="161"/>
        <v>150653</v>
      </c>
      <c r="N1061" s="189"/>
      <c r="O1061" s="189"/>
      <c r="P1061" s="189"/>
      <c r="Q1061" s="186">
        <f t="shared" si="149"/>
        <v>150653</v>
      </c>
    </row>
    <row r="1062" spans="1:17" s="251" customFormat="1" ht="18" customHeight="1" x14ac:dyDescent="0.25">
      <c r="A1062" s="474">
        <v>8</v>
      </c>
      <c r="B1062" s="455">
        <v>71955000</v>
      </c>
      <c r="C1062" s="86" t="s">
        <v>45</v>
      </c>
      <c r="D1062" s="86" t="s">
        <v>45</v>
      </c>
      <c r="E1062" s="8" t="s">
        <v>84</v>
      </c>
      <c r="F1062" s="175">
        <v>9</v>
      </c>
      <c r="G1062" s="2" t="s">
        <v>68</v>
      </c>
      <c r="H1062" s="146">
        <v>3290.4</v>
      </c>
      <c r="I1062" s="175">
        <v>181</v>
      </c>
      <c r="J1062" s="448" t="s">
        <v>184</v>
      </c>
      <c r="K1062" s="455" t="s">
        <v>5</v>
      </c>
      <c r="L1062" s="151">
        <f>L1063+L1064+L1065+L1066+L1067</f>
        <v>6254065</v>
      </c>
      <c r="M1062" s="164">
        <f>L1062</f>
        <v>6254065</v>
      </c>
      <c r="N1062" s="189"/>
      <c r="O1062" s="144">
        <v>0</v>
      </c>
      <c r="P1062" s="144">
        <v>0</v>
      </c>
      <c r="Q1062" s="186">
        <f t="shared" si="149"/>
        <v>6254065</v>
      </c>
    </row>
    <row r="1063" spans="1:17" s="251" customFormat="1" ht="18" customHeight="1" x14ac:dyDescent="0.25">
      <c r="A1063" s="475"/>
      <c r="B1063" s="455">
        <v>71955000</v>
      </c>
      <c r="C1063" s="86" t="s">
        <v>45</v>
      </c>
      <c r="D1063" s="86"/>
      <c r="E1063" s="8"/>
      <c r="F1063" s="175"/>
      <c r="G1063" s="2"/>
      <c r="H1063" s="146"/>
      <c r="I1063" s="175"/>
      <c r="J1063" s="448" t="s">
        <v>186</v>
      </c>
      <c r="K1063" s="7">
        <v>10</v>
      </c>
      <c r="L1063" s="151">
        <v>2809794</v>
      </c>
      <c r="M1063" s="189">
        <f t="shared" ref="M1063:M1067" si="162">L1063</f>
        <v>2809794</v>
      </c>
      <c r="N1063" s="144"/>
      <c r="O1063" s="144"/>
      <c r="P1063" s="144"/>
      <c r="Q1063" s="186">
        <f t="shared" si="149"/>
        <v>2809794</v>
      </c>
    </row>
    <row r="1064" spans="1:17" s="251" customFormat="1" ht="18" customHeight="1" x14ac:dyDescent="0.25">
      <c r="A1064" s="475"/>
      <c r="B1064" s="455">
        <v>71955000</v>
      </c>
      <c r="C1064" s="86" t="s">
        <v>45</v>
      </c>
      <c r="D1064" s="86"/>
      <c r="E1064" s="8"/>
      <c r="F1064" s="175"/>
      <c r="G1064" s="2"/>
      <c r="H1064" s="146"/>
      <c r="I1064" s="175"/>
      <c r="J1064" s="22" t="s">
        <v>191</v>
      </c>
      <c r="K1064" s="20" t="s">
        <v>9</v>
      </c>
      <c r="L1064" s="151">
        <v>2556661</v>
      </c>
      <c r="M1064" s="189">
        <f t="shared" si="162"/>
        <v>2556661</v>
      </c>
      <c r="N1064" s="144"/>
      <c r="O1064" s="144"/>
      <c r="P1064" s="144"/>
      <c r="Q1064" s="186">
        <f t="shared" si="149"/>
        <v>2556661</v>
      </c>
    </row>
    <row r="1065" spans="1:17" s="251" customFormat="1" ht="30.75" customHeight="1" x14ac:dyDescent="0.25">
      <c r="A1065" s="475"/>
      <c r="B1065" s="455">
        <v>71955000</v>
      </c>
      <c r="C1065" s="86" t="s">
        <v>45</v>
      </c>
      <c r="D1065" s="86"/>
      <c r="E1065" s="8"/>
      <c r="F1065" s="175"/>
      <c r="G1065" s="2"/>
      <c r="H1065" s="146"/>
      <c r="I1065" s="175"/>
      <c r="J1065" s="5" t="s">
        <v>187</v>
      </c>
      <c r="K1065" s="20" t="s">
        <v>13</v>
      </c>
      <c r="L1065" s="151">
        <v>520328</v>
      </c>
      <c r="M1065" s="189">
        <f t="shared" si="162"/>
        <v>520328</v>
      </c>
      <c r="N1065" s="144"/>
      <c r="O1065" s="144"/>
      <c r="P1065" s="144"/>
      <c r="Q1065" s="186">
        <f t="shared" ref="Q1065:Q1130" si="163">M1065+N1065+O1065+P1065</f>
        <v>520328</v>
      </c>
    </row>
    <row r="1066" spans="1:17" s="251" customFormat="1" ht="31.5" customHeight="1" x14ac:dyDescent="0.25">
      <c r="A1066" s="475"/>
      <c r="B1066" s="455">
        <v>71955000</v>
      </c>
      <c r="C1066" s="86" t="s">
        <v>45</v>
      </c>
      <c r="D1066" s="86"/>
      <c r="E1066" s="8"/>
      <c r="F1066" s="175"/>
      <c r="G1066" s="2"/>
      <c r="H1066" s="146"/>
      <c r="I1066" s="175"/>
      <c r="J1066" s="42" t="s">
        <v>192</v>
      </c>
      <c r="K1066" s="21" t="s">
        <v>4</v>
      </c>
      <c r="L1066" s="151">
        <v>236249</v>
      </c>
      <c r="M1066" s="189">
        <f t="shared" si="162"/>
        <v>236249</v>
      </c>
      <c r="N1066" s="144"/>
      <c r="O1066" s="144"/>
      <c r="P1066" s="144"/>
      <c r="Q1066" s="186">
        <f t="shared" si="163"/>
        <v>236249</v>
      </c>
    </row>
    <row r="1067" spans="1:17" s="251" customFormat="1" ht="18" customHeight="1" x14ac:dyDescent="0.25">
      <c r="A1067" s="476"/>
      <c r="B1067" s="455">
        <v>71955000</v>
      </c>
      <c r="C1067" s="86" t="s">
        <v>45</v>
      </c>
      <c r="D1067" s="15"/>
      <c r="E1067" s="15"/>
      <c r="F1067" s="177"/>
      <c r="G1067" s="4"/>
      <c r="H1067" s="153"/>
      <c r="I1067" s="177"/>
      <c r="J1067" s="99" t="s">
        <v>189</v>
      </c>
      <c r="K1067" s="98">
        <v>21</v>
      </c>
      <c r="L1067" s="189">
        <v>131033</v>
      </c>
      <c r="M1067" s="189">
        <f t="shared" si="162"/>
        <v>131033</v>
      </c>
      <c r="N1067" s="189"/>
      <c r="O1067" s="189"/>
      <c r="P1067" s="189"/>
      <c r="Q1067" s="186">
        <f t="shared" si="163"/>
        <v>131033</v>
      </c>
    </row>
    <row r="1068" spans="1:17" s="251" customFormat="1" ht="18" customHeight="1" x14ac:dyDescent="0.25">
      <c r="A1068" s="474">
        <v>9</v>
      </c>
      <c r="B1068" s="455">
        <v>71955000</v>
      </c>
      <c r="C1068" s="86" t="s">
        <v>45</v>
      </c>
      <c r="D1068" s="86" t="s">
        <v>45</v>
      </c>
      <c r="E1068" s="8" t="s">
        <v>84</v>
      </c>
      <c r="F1068" s="175">
        <v>13</v>
      </c>
      <c r="G1068" s="2" t="s">
        <v>68</v>
      </c>
      <c r="H1068" s="146">
        <v>3287.4</v>
      </c>
      <c r="I1068" s="175">
        <v>166</v>
      </c>
      <c r="J1068" s="448" t="s">
        <v>184</v>
      </c>
      <c r="K1068" s="455" t="s">
        <v>5</v>
      </c>
      <c r="L1068" s="151">
        <f>L1069+L1070+L1071+L1072+L1073</f>
        <v>6557792</v>
      </c>
      <c r="M1068" s="164">
        <f>L1068</f>
        <v>6557792</v>
      </c>
      <c r="N1068" s="189"/>
      <c r="O1068" s="144">
        <v>0</v>
      </c>
      <c r="P1068" s="144">
        <v>0</v>
      </c>
      <c r="Q1068" s="186">
        <f t="shared" si="163"/>
        <v>6557792</v>
      </c>
    </row>
    <row r="1069" spans="1:17" s="251" customFormat="1" ht="18" customHeight="1" x14ac:dyDescent="0.25">
      <c r="A1069" s="475"/>
      <c r="B1069" s="455">
        <v>71955000</v>
      </c>
      <c r="C1069" s="86" t="s">
        <v>45</v>
      </c>
      <c r="D1069" s="86"/>
      <c r="E1069" s="8"/>
      <c r="F1069" s="175"/>
      <c r="G1069" s="2"/>
      <c r="H1069" s="146"/>
      <c r="I1069" s="175"/>
      <c r="J1069" s="448" t="s">
        <v>186</v>
      </c>
      <c r="K1069" s="7">
        <v>10</v>
      </c>
      <c r="L1069" s="151">
        <v>3091754</v>
      </c>
      <c r="M1069" s="189">
        <f t="shared" ref="M1069:M1073" si="164">L1069</f>
        <v>3091754</v>
      </c>
      <c r="N1069" s="144"/>
      <c r="O1069" s="144"/>
      <c r="P1069" s="144"/>
      <c r="Q1069" s="186">
        <f t="shared" si="163"/>
        <v>3091754</v>
      </c>
    </row>
    <row r="1070" spans="1:17" s="251" customFormat="1" ht="18" customHeight="1" x14ac:dyDescent="0.25">
      <c r="A1070" s="475"/>
      <c r="B1070" s="455">
        <v>71955000</v>
      </c>
      <c r="C1070" s="86" t="s">
        <v>45</v>
      </c>
      <c r="D1070" s="86"/>
      <c r="E1070" s="8"/>
      <c r="F1070" s="175"/>
      <c r="G1070" s="2"/>
      <c r="H1070" s="146"/>
      <c r="I1070" s="175"/>
      <c r="J1070" s="22" t="s">
        <v>191</v>
      </c>
      <c r="K1070" s="20" t="s">
        <v>9</v>
      </c>
      <c r="L1070" s="151">
        <v>2480142</v>
      </c>
      <c r="M1070" s="189">
        <f t="shared" si="164"/>
        <v>2480142</v>
      </c>
      <c r="N1070" s="144"/>
      <c r="O1070" s="144"/>
      <c r="P1070" s="144"/>
      <c r="Q1070" s="186">
        <f t="shared" si="163"/>
        <v>2480142</v>
      </c>
    </row>
    <row r="1071" spans="1:17" s="251" customFormat="1" ht="30.75" customHeight="1" x14ac:dyDescent="0.25">
      <c r="A1071" s="475"/>
      <c r="B1071" s="455">
        <v>71955000</v>
      </c>
      <c r="C1071" s="86" t="s">
        <v>45</v>
      </c>
      <c r="D1071" s="86"/>
      <c r="E1071" s="8"/>
      <c r="F1071" s="175"/>
      <c r="G1071" s="2"/>
      <c r="H1071" s="146"/>
      <c r="I1071" s="175"/>
      <c r="J1071" s="5" t="s">
        <v>187</v>
      </c>
      <c r="K1071" s="20" t="s">
        <v>13</v>
      </c>
      <c r="L1071" s="151">
        <v>562647</v>
      </c>
      <c r="M1071" s="189">
        <f t="shared" si="164"/>
        <v>562647</v>
      </c>
      <c r="N1071" s="144"/>
      <c r="O1071" s="144"/>
      <c r="P1071" s="144"/>
      <c r="Q1071" s="186">
        <f t="shared" si="163"/>
        <v>562647</v>
      </c>
    </row>
    <row r="1072" spans="1:17" s="251" customFormat="1" ht="31.5" customHeight="1" x14ac:dyDescent="0.25">
      <c r="A1072" s="475"/>
      <c r="B1072" s="455">
        <v>71955000</v>
      </c>
      <c r="C1072" s="86" t="s">
        <v>45</v>
      </c>
      <c r="D1072" s="86"/>
      <c r="E1072" s="8"/>
      <c r="F1072" s="175"/>
      <c r="G1072" s="2"/>
      <c r="H1072" s="146"/>
      <c r="I1072" s="175"/>
      <c r="J1072" s="42" t="s">
        <v>192</v>
      </c>
      <c r="K1072" s="21" t="s">
        <v>4</v>
      </c>
      <c r="L1072" s="151">
        <v>285852</v>
      </c>
      <c r="M1072" s="189">
        <f t="shared" si="164"/>
        <v>285852</v>
      </c>
      <c r="N1072" s="144"/>
      <c r="O1072" s="144"/>
      <c r="P1072" s="144"/>
      <c r="Q1072" s="186">
        <f t="shared" si="163"/>
        <v>285852</v>
      </c>
    </row>
    <row r="1073" spans="1:17" s="251" customFormat="1" ht="18" customHeight="1" x14ac:dyDescent="0.25">
      <c r="A1073" s="476"/>
      <c r="B1073" s="455">
        <v>71955000</v>
      </c>
      <c r="C1073" s="86" t="s">
        <v>45</v>
      </c>
      <c r="D1073" s="15"/>
      <c r="E1073" s="15"/>
      <c r="F1073" s="177"/>
      <c r="G1073" s="4"/>
      <c r="H1073" s="153"/>
      <c r="I1073" s="177"/>
      <c r="J1073" s="99" t="s">
        <v>189</v>
      </c>
      <c r="K1073" s="98">
        <v>21</v>
      </c>
      <c r="L1073" s="189">
        <v>137397</v>
      </c>
      <c r="M1073" s="189">
        <f t="shared" si="164"/>
        <v>137397</v>
      </c>
      <c r="N1073" s="189"/>
      <c r="O1073" s="189"/>
      <c r="P1073" s="189"/>
      <c r="Q1073" s="186">
        <f t="shared" si="163"/>
        <v>137397</v>
      </c>
    </row>
    <row r="1074" spans="1:17" ht="18" customHeight="1" x14ac:dyDescent="0.25">
      <c r="A1074" s="474">
        <v>10</v>
      </c>
      <c r="B1074" s="455">
        <v>71955000</v>
      </c>
      <c r="C1074" s="86" t="s">
        <v>45</v>
      </c>
      <c r="D1074" s="86" t="s">
        <v>45</v>
      </c>
      <c r="E1074" s="8" t="s">
        <v>87</v>
      </c>
      <c r="F1074" s="175">
        <v>32</v>
      </c>
      <c r="G1074" s="2" t="s">
        <v>68</v>
      </c>
      <c r="H1074" s="146">
        <v>1151.5</v>
      </c>
      <c r="I1074" s="175">
        <v>20</v>
      </c>
      <c r="J1074" s="448" t="s">
        <v>184</v>
      </c>
      <c r="K1074" s="455" t="s">
        <v>5</v>
      </c>
      <c r="L1074" s="151">
        <f>L1075+L1076+L1077+L1078+L1079+L1080+L1081</f>
        <v>6374324</v>
      </c>
      <c r="M1074" s="164">
        <f>L1074</f>
        <v>6374324</v>
      </c>
      <c r="N1074" s="189">
        <v>0</v>
      </c>
      <c r="O1074" s="144">
        <v>0</v>
      </c>
      <c r="P1074" s="144">
        <v>0</v>
      </c>
      <c r="Q1074" s="186">
        <f t="shared" si="163"/>
        <v>6374324</v>
      </c>
    </row>
    <row r="1075" spans="1:17" ht="18" customHeight="1" x14ac:dyDescent="0.25">
      <c r="A1075" s="475"/>
      <c r="B1075" s="455">
        <v>71955000</v>
      </c>
      <c r="C1075" s="86" t="s">
        <v>45</v>
      </c>
      <c r="D1075" s="86"/>
      <c r="E1075" s="8"/>
      <c r="F1075" s="175"/>
      <c r="G1075" s="2"/>
      <c r="H1075" s="146"/>
      <c r="I1075" s="175"/>
      <c r="J1075" s="448" t="s">
        <v>186</v>
      </c>
      <c r="K1075" s="7">
        <v>10</v>
      </c>
      <c r="L1075" s="151">
        <v>842487</v>
      </c>
      <c r="M1075" s="189">
        <f t="shared" ref="M1075:M1081" si="165">L1075</f>
        <v>842487</v>
      </c>
      <c r="N1075" s="144"/>
      <c r="O1075" s="144"/>
      <c r="P1075" s="144"/>
      <c r="Q1075" s="186">
        <f t="shared" si="163"/>
        <v>842487</v>
      </c>
    </row>
    <row r="1076" spans="1:17" ht="18" customHeight="1" x14ac:dyDescent="0.25">
      <c r="A1076" s="475"/>
      <c r="B1076" s="455">
        <v>71955000</v>
      </c>
      <c r="C1076" s="86" t="s">
        <v>45</v>
      </c>
      <c r="D1076" s="86"/>
      <c r="E1076" s="8"/>
      <c r="F1076" s="175"/>
      <c r="G1076" s="2"/>
      <c r="H1076" s="146"/>
      <c r="I1076" s="175"/>
      <c r="J1076" s="22" t="s">
        <v>191</v>
      </c>
      <c r="K1076" s="20" t="s">
        <v>9</v>
      </c>
      <c r="L1076" s="151">
        <v>3762585</v>
      </c>
      <c r="M1076" s="189">
        <f t="shared" si="165"/>
        <v>3762585</v>
      </c>
      <c r="N1076" s="144"/>
      <c r="O1076" s="144"/>
      <c r="P1076" s="144"/>
      <c r="Q1076" s="186">
        <f t="shared" si="163"/>
        <v>3762585</v>
      </c>
    </row>
    <row r="1077" spans="1:17" ht="31.5" customHeight="1" x14ac:dyDescent="0.25">
      <c r="A1077" s="475"/>
      <c r="B1077" s="455">
        <v>71955000</v>
      </c>
      <c r="C1077" s="86" t="s">
        <v>45</v>
      </c>
      <c r="D1077" s="86"/>
      <c r="E1077" s="8"/>
      <c r="F1077" s="175"/>
      <c r="G1077" s="2"/>
      <c r="H1077" s="146"/>
      <c r="I1077" s="175"/>
      <c r="J1077" s="42" t="s">
        <v>198</v>
      </c>
      <c r="K1077" s="21" t="s">
        <v>8</v>
      </c>
      <c r="L1077" s="151">
        <v>661461</v>
      </c>
      <c r="M1077" s="189">
        <f t="shared" si="165"/>
        <v>661461</v>
      </c>
      <c r="N1077" s="144"/>
      <c r="O1077" s="144"/>
      <c r="P1077" s="144"/>
      <c r="Q1077" s="186">
        <f t="shared" si="163"/>
        <v>661461</v>
      </c>
    </row>
    <row r="1078" spans="1:17" s="291" customFormat="1" ht="31.5" customHeight="1" x14ac:dyDescent="0.25">
      <c r="A1078" s="475"/>
      <c r="B1078" s="455">
        <v>71955000</v>
      </c>
      <c r="C1078" s="86" t="s">
        <v>45</v>
      </c>
      <c r="D1078" s="86"/>
      <c r="E1078" s="8"/>
      <c r="F1078" s="175"/>
      <c r="G1078" s="2"/>
      <c r="H1078" s="146"/>
      <c r="I1078" s="175"/>
      <c r="J1078" s="42" t="s">
        <v>239</v>
      </c>
      <c r="K1078" s="21" t="s">
        <v>240</v>
      </c>
      <c r="L1078" s="151">
        <v>109589</v>
      </c>
      <c r="M1078" s="151">
        <f>L1078</f>
        <v>109589</v>
      </c>
      <c r="N1078" s="144"/>
      <c r="O1078" s="144"/>
      <c r="P1078" s="144"/>
      <c r="Q1078" s="186">
        <f t="shared" si="163"/>
        <v>109589</v>
      </c>
    </row>
    <row r="1079" spans="1:17" ht="30.75" customHeight="1" x14ac:dyDescent="0.25">
      <c r="A1079" s="475"/>
      <c r="B1079" s="455">
        <v>71955000</v>
      </c>
      <c r="C1079" s="86" t="s">
        <v>45</v>
      </c>
      <c r="D1079" s="86"/>
      <c r="E1079" s="8"/>
      <c r="F1079" s="175"/>
      <c r="G1079" s="2"/>
      <c r="H1079" s="146"/>
      <c r="I1079" s="175"/>
      <c r="J1079" s="5" t="s">
        <v>187</v>
      </c>
      <c r="K1079" s="20" t="s">
        <v>13</v>
      </c>
      <c r="L1079" s="151">
        <v>704290</v>
      </c>
      <c r="M1079" s="189">
        <f t="shared" si="165"/>
        <v>704290</v>
      </c>
      <c r="N1079" s="144"/>
      <c r="O1079" s="144"/>
      <c r="P1079" s="144"/>
      <c r="Q1079" s="186">
        <f t="shared" si="163"/>
        <v>704290</v>
      </c>
    </row>
    <row r="1080" spans="1:17" ht="31.5" customHeight="1" x14ac:dyDescent="0.25">
      <c r="A1080" s="475"/>
      <c r="B1080" s="455">
        <v>71955000</v>
      </c>
      <c r="C1080" s="86" t="s">
        <v>45</v>
      </c>
      <c r="D1080" s="86"/>
      <c r="E1080" s="8"/>
      <c r="F1080" s="175"/>
      <c r="G1080" s="2"/>
      <c r="H1080" s="146"/>
      <c r="I1080" s="175"/>
      <c r="J1080" s="42" t="s">
        <v>192</v>
      </c>
      <c r="K1080" s="21" t="s">
        <v>4</v>
      </c>
      <c r="L1080" s="151">
        <v>160359</v>
      </c>
      <c r="M1080" s="189">
        <f t="shared" si="165"/>
        <v>160359</v>
      </c>
      <c r="N1080" s="144"/>
      <c r="O1080" s="144"/>
      <c r="P1080" s="144"/>
      <c r="Q1080" s="186">
        <f t="shared" si="163"/>
        <v>160359</v>
      </c>
    </row>
    <row r="1081" spans="1:17" s="251" customFormat="1" ht="18" customHeight="1" x14ac:dyDescent="0.25">
      <c r="A1081" s="476"/>
      <c r="B1081" s="455">
        <v>71955000</v>
      </c>
      <c r="C1081" s="86" t="s">
        <v>45</v>
      </c>
      <c r="D1081" s="15"/>
      <c r="E1081" s="15"/>
      <c r="F1081" s="177"/>
      <c r="G1081" s="4"/>
      <c r="H1081" s="153"/>
      <c r="I1081" s="177"/>
      <c r="J1081" s="99" t="s">
        <v>189</v>
      </c>
      <c r="K1081" s="98">
        <v>21</v>
      </c>
      <c r="L1081" s="189">
        <v>133553</v>
      </c>
      <c r="M1081" s="189">
        <f t="shared" si="165"/>
        <v>133553</v>
      </c>
      <c r="N1081" s="189"/>
      <c r="O1081" s="189"/>
      <c r="P1081" s="189"/>
      <c r="Q1081" s="186">
        <f t="shared" si="163"/>
        <v>133553</v>
      </c>
    </row>
    <row r="1082" spans="1:17" ht="18" customHeight="1" x14ac:dyDescent="0.25">
      <c r="A1082" s="474">
        <v>11</v>
      </c>
      <c r="B1082" s="455">
        <v>71955000</v>
      </c>
      <c r="C1082" s="86" t="s">
        <v>45</v>
      </c>
      <c r="D1082" s="86" t="s">
        <v>45</v>
      </c>
      <c r="E1082" s="8" t="s">
        <v>89</v>
      </c>
      <c r="F1082" s="175">
        <v>32</v>
      </c>
      <c r="G1082" s="2" t="s">
        <v>68</v>
      </c>
      <c r="H1082" s="146">
        <v>3296.6</v>
      </c>
      <c r="I1082" s="175">
        <v>166</v>
      </c>
      <c r="J1082" s="448" t="s">
        <v>184</v>
      </c>
      <c r="K1082" s="455" t="s">
        <v>5</v>
      </c>
      <c r="L1082" s="151">
        <f>L1083+L1084+L1085</f>
        <v>10072220</v>
      </c>
      <c r="M1082" s="164">
        <f>L1082</f>
        <v>10072220</v>
      </c>
      <c r="N1082" s="189">
        <v>0</v>
      </c>
      <c r="O1082" s="144">
        <v>0</v>
      </c>
      <c r="P1082" s="144">
        <v>0</v>
      </c>
      <c r="Q1082" s="186">
        <f t="shared" si="163"/>
        <v>10072220</v>
      </c>
    </row>
    <row r="1083" spans="1:17" ht="18" customHeight="1" x14ac:dyDescent="0.25">
      <c r="A1083" s="475"/>
      <c r="B1083" s="455">
        <v>71955000</v>
      </c>
      <c r="C1083" s="86" t="s">
        <v>45</v>
      </c>
      <c r="D1083" s="86"/>
      <c r="E1083" s="8"/>
      <c r="F1083" s="175"/>
      <c r="G1083" s="2"/>
      <c r="H1083" s="146"/>
      <c r="I1083" s="175"/>
      <c r="J1083" s="448" t="s">
        <v>186</v>
      </c>
      <c r="K1083" s="7">
        <v>10</v>
      </c>
      <c r="L1083" s="151">
        <v>5947482</v>
      </c>
      <c r="M1083" s="189">
        <f t="shared" ref="M1083:M1085" si="166">L1083</f>
        <v>5947482</v>
      </c>
      <c r="N1083" s="144"/>
      <c r="O1083" s="144"/>
      <c r="P1083" s="144"/>
      <c r="Q1083" s="186">
        <f t="shared" si="163"/>
        <v>5947482</v>
      </c>
    </row>
    <row r="1084" spans="1:17" ht="18" customHeight="1" x14ac:dyDescent="0.25">
      <c r="A1084" s="475"/>
      <c r="B1084" s="455">
        <v>71955000</v>
      </c>
      <c r="C1084" s="86" t="s">
        <v>45</v>
      </c>
      <c r="D1084" s="86"/>
      <c r="E1084" s="8"/>
      <c r="F1084" s="175"/>
      <c r="G1084" s="2"/>
      <c r="H1084" s="146"/>
      <c r="I1084" s="175"/>
      <c r="J1084" s="22" t="s">
        <v>191</v>
      </c>
      <c r="K1084" s="20" t="s">
        <v>9</v>
      </c>
      <c r="L1084" s="151">
        <v>3913708</v>
      </c>
      <c r="M1084" s="189">
        <f t="shared" si="166"/>
        <v>3913708</v>
      </c>
      <c r="N1084" s="144"/>
      <c r="O1084" s="144"/>
      <c r="P1084" s="144"/>
      <c r="Q1084" s="186">
        <f t="shared" si="163"/>
        <v>3913708</v>
      </c>
    </row>
    <row r="1085" spans="1:17" s="251" customFormat="1" ht="18" customHeight="1" x14ac:dyDescent="0.25">
      <c r="A1085" s="476"/>
      <c r="B1085" s="455">
        <v>71955000</v>
      </c>
      <c r="C1085" s="86" t="s">
        <v>45</v>
      </c>
      <c r="D1085" s="15"/>
      <c r="E1085" s="15"/>
      <c r="F1085" s="177"/>
      <c r="G1085" s="4"/>
      <c r="H1085" s="153"/>
      <c r="I1085" s="177"/>
      <c r="J1085" s="99" t="s">
        <v>189</v>
      </c>
      <c r="K1085" s="98">
        <v>21</v>
      </c>
      <c r="L1085" s="189">
        <v>211030</v>
      </c>
      <c r="M1085" s="189">
        <f t="shared" si="166"/>
        <v>211030</v>
      </c>
      <c r="N1085" s="189"/>
      <c r="O1085" s="189"/>
      <c r="P1085" s="189"/>
      <c r="Q1085" s="186">
        <f t="shared" si="163"/>
        <v>211030</v>
      </c>
    </row>
    <row r="1086" spans="1:17" ht="18" customHeight="1" x14ac:dyDescent="0.25">
      <c r="A1086" s="474">
        <v>12</v>
      </c>
      <c r="B1086" s="455">
        <v>71955000</v>
      </c>
      <c r="C1086" s="86" t="s">
        <v>45</v>
      </c>
      <c r="D1086" s="86" t="s">
        <v>45</v>
      </c>
      <c r="E1086" s="8" t="s">
        <v>46</v>
      </c>
      <c r="F1086" s="175">
        <v>48</v>
      </c>
      <c r="G1086" s="2" t="s">
        <v>68</v>
      </c>
      <c r="H1086" s="146">
        <v>3309.6</v>
      </c>
      <c r="I1086" s="175">
        <v>168</v>
      </c>
      <c r="J1086" s="448" t="s">
        <v>184</v>
      </c>
      <c r="K1086" s="455" t="s">
        <v>5</v>
      </c>
      <c r="L1086" s="151">
        <f>L1087+L1088+L1089</f>
        <v>10680836</v>
      </c>
      <c r="M1086" s="164">
        <f>L1086</f>
        <v>10680836</v>
      </c>
      <c r="N1086" s="189">
        <v>0</v>
      </c>
      <c r="O1086" s="144">
        <v>0</v>
      </c>
      <c r="P1086" s="144">
        <v>0</v>
      </c>
      <c r="Q1086" s="186">
        <f t="shared" si="163"/>
        <v>10680836</v>
      </c>
    </row>
    <row r="1087" spans="1:17" ht="18" customHeight="1" x14ac:dyDescent="0.25">
      <c r="A1087" s="475"/>
      <c r="B1087" s="455">
        <v>71955000</v>
      </c>
      <c r="C1087" s="86" t="s">
        <v>45</v>
      </c>
      <c r="D1087" s="86"/>
      <c r="E1087" s="8"/>
      <c r="F1087" s="175"/>
      <c r="G1087" s="2"/>
      <c r="H1087" s="146"/>
      <c r="I1087" s="175"/>
      <c r="J1087" s="448" t="s">
        <v>186</v>
      </c>
      <c r="K1087" s="7">
        <v>10</v>
      </c>
      <c r="L1087" s="151">
        <v>6639758</v>
      </c>
      <c r="M1087" s="189">
        <f t="shared" ref="M1087:M1089" si="167">L1087</f>
        <v>6639758</v>
      </c>
      <c r="N1087" s="144"/>
      <c r="O1087" s="144"/>
      <c r="P1087" s="144"/>
      <c r="Q1087" s="186">
        <f t="shared" si="163"/>
        <v>6639758</v>
      </c>
    </row>
    <row r="1088" spans="1:17" ht="18" customHeight="1" x14ac:dyDescent="0.25">
      <c r="A1088" s="475"/>
      <c r="B1088" s="455">
        <v>71955000</v>
      </c>
      <c r="C1088" s="86" t="s">
        <v>45</v>
      </c>
      <c r="D1088" s="86"/>
      <c r="E1088" s="8"/>
      <c r="F1088" s="175"/>
      <c r="G1088" s="2"/>
      <c r="H1088" s="146"/>
      <c r="I1088" s="175"/>
      <c r="J1088" s="22" t="s">
        <v>191</v>
      </c>
      <c r="K1088" s="20" t="s">
        <v>9</v>
      </c>
      <c r="L1088" s="151">
        <v>3817297</v>
      </c>
      <c r="M1088" s="189">
        <f t="shared" si="167"/>
        <v>3817297</v>
      </c>
      <c r="N1088" s="144"/>
      <c r="O1088" s="144"/>
      <c r="P1088" s="144"/>
      <c r="Q1088" s="186">
        <f t="shared" si="163"/>
        <v>3817297</v>
      </c>
    </row>
    <row r="1089" spans="1:41" s="251" customFormat="1" ht="18" customHeight="1" x14ac:dyDescent="0.25">
      <c r="A1089" s="476"/>
      <c r="B1089" s="455">
        <v>71955000</v>
      </c>
      <c r="C1089" s="86" t="s">
        <v>45</v>
      </c>
      <c r="D1089" s="15"/>
      <c r="E1089" s="15"/>
      <c r="F1089" s="177"/>
      <c r="G1089" s="4"/>
      <c r="H1089" s="153"/>
      <c r="I1089" s="177"/>
      <c r="J1089" s="99" t="s">
        <v>189</v>
      </c>
      <c r="K1089" s="98">
        <v>21</v>
      </c>
      <c r="L1089" s="189">
        <v>223781</v>
      </c>
      <c r="M1089" s="189">
        <f t="shared" si="167"/>
        <v>223781</v>
      </c>
      <c r="N1089" s="189"/>
      <c r="O1089" s="189"/>
      <c r="P1089" s="189"/>
      <c r="Q1089" s="186">
        <f t="shared" si="163"/>
        <v>223781</v>
      </c>
    </row>
    <row r="1090" spans="1:41" s="251" customFormat="1" ht="18" customHeight="1" x14ac:dyDescent="0.25">
      <c r="A1090" s="474">
        <v>13</v>
      </c>
      <c r="B1090" s="455">
        <v>71955000</v>
      </c>
      <c r="C1090" s="86" t="s">
        <v>45</v>
      </c>
      <c r="D1090" s="86" t="s">
        <v>45</v>
      </c>
      <c r="E1090" s="8" t="s">
        <v>46</v>
      </c>
      <c r="F1090" s="175">
        <v>75</v>
      </c>
      <c r="G1090" s="2" t="s">
        <v>68</v>
      </c>
      <c r="H1090" s="146">
        <v>2459.3000000000002</v>
      </c>
      <c r="I1090" s="175">
        <v>125</v>
      </c>
      <c r="J1090" s="448" t="s">
        <v>184</v>
      </c>
      <c r="K1090" s="455" t="s">
        <v>5</v>
      </c>
      <c r="L1090" s="151">
        <f>L1091+L1092</f>
        <v>1750014</v>
      </c>
      <c r="M1090" s="164">
        <f>L1090</f>
        <v>1750014</v>
      </c>
      <c r="N1090" s="189"/>
      <c r="O1090" s="144">
        <v>0</v>
      </c>
      <c r="P1090" s="144">
        <v>0</v>
      </c>
      <c r="Q1090" s="186">
        <f t="shared" si="163"/>
        <v>1750014</v>
      </c>
    </row>
    <row r="1091" spans="1:41" s="251" customFormat="1" ht="18" customHeight="1" x14ac:dyDescent="0.25">
      <c r="A1091" s="475"/>
      <c r="B1091" s="455">
        <v>71955000</v>
      </c>
      <c r="C1091" s="86" t="s">
        <v>45</v>
      </c>
      <c r="D1091" s="86"/>
      <c r="E1091" s="8"/>
      <c r="F1091" s="175"/>
      <c r="G1091" s="2"/>
      <c r="H1091" s="146"/>
      <c r="I1091" s="175"/>
      <c r="J1091" s="22" t="s">
        <v>191</v>
      </c>
      <c r="K1091" s="20" t="s">
        <v>9</v>
      </c>
      <c r="L1091" s="151">
        <v>1713348</v>
      </c>
      <c r="M1091" s="189">
        <f t="shared" ref="M1091:M1092" si="168">L1091</f>
        <v>1713348</v>
      </c>
      <c r="N1091" s="144"/>
      <c r="O1091" s="144"/>
      <c r="P1091" s="144"/>
      <c r="Q1091" s="186">
        <f t="shared" si="163"/>
        <v>1713348</v>
      </c>
    </row>
    <row r="1092" spans="1:41" s="251" customFormat="1" ht="18" customHeight="1" x14ac:dyDescent="0.25">
      <c r="A1092" s="476"/>
      <c r="B1092" s="455">
        <v>71955000</v>
      </c>
      <c r="C1092" s="86" t="s">
        <v>45</v>
      </c>
      <c r="D1092" s="15"/>
      <c r="E1092" s="15"/>
      <c r="F1092" s="177"/>
      <c r="G1092" s="4"/>
      <c r="H1092" s="153"/>
      <c r="I1092" s="177"/>
      <c r="J1092" s="99" t="s">
        <v>189</v>
      </c>
      <c r="K1092" s="98">
        <v>21</v>
      </c>
      <c r="L1092" s="189">
        <v>36666</v>
      </c>
      <c r="M1092" s="189">
        <f t="shared" si="168"/>
        <v>36666</v>
      </c>
      <c r="N1092" s="189"/>
      <c r="O1092" s="189"/>
      <c r="P1092" s="189"/>
      <c r="Q1092" s="186">
        <f t="shared" si="163"/>
        <v>36666</v>
      </c>
    </row>
    <row r="1093" spans="1:41" s="291" customFormat="1" ht="18" customHeight="1" x14ac:dyDescent="0.25">
      <c r="A1093" s="474">
        <v>14</v>
      </c>
      <c r="B1093" s="455">
        <v>71955000</v>
      </c>
      <c r="C1093" s="86" t="s">
        <v>45</v>
      </c>
      <c r="D1093" s="86" t="s">
        <v>45</v>
      </c>
      <c r="E1093" s="8" t="s">
        <v>89</v>
      </c>
      <c r="F1093" s="175">
        <v>16</v>
      </c>
      <c r="G1093" s="2" t="s">
        <v>68</v>
      </c>
      <c r="H1093" s="146">
        <v>6599.45</v>
      </c>
      <c r="I1093" s="175">
        <v>395</v>
      </c>
      <c r="J1093" s="448" t="s">
        <v>184</v>
      </c>
      <c r="K1093" s="2" t="s">
        <v>5</v>
      </c>
      <c r="L1093" s="151">
        <f>L1094+L1095+L1096</f>
        <v>3649895</v>
      </c>
      <c r="M1093" s="164">
        <f>L1093</f>
        <v>3649895</v>
      </c>
      <c r="N1093" s="189">
        <v>0</v>
      </c>
      <c r="O1093" s="144">
        <v>0</v>
      </c>
      <c r="P1093" s="144">
        <v>0</v>
      </c>
      <c r="Q1093" s="186">
        <f t="shared" si="163"/>
        <v>3649895</v>
      </c>
    </row>
    <row r="1094" spans="1:41" s="293" customFormat="1" ht="19.5" customHeight="1" x14ac:dyDescent="0.3">
      <c r="A1094" s="475"/>
      <c r="B1094" s="455">
        <v>71955000</v>
      </c>
      <c r="C1094" s="100" t="s">
        <v>45</v>
      </c>
      <c r="D1094" s="5"/>
      <c r="E1094" s="5"/>
      <c r="F1094" s="176"/>
      <c r="G1094" s="81"/>
      <c r="H1094" s="145"/>
      <c r="I1094" s="101"/>
      <c r="J1094" s="5" t="s">
        <v>303</v>
      </c>
      <c r="K1094" s="20" t="s">
        <v>298</v>
      </c>
      <c r="L1094" s="164">
        <v>10000</v>
      </c>
      <c r="M1094" s="189">
        <f t="shared" ref="M1094:M1096" si="169">L1094</f>
        <v>10000</v>
      </c>
      <c r="N1094" s="186"/>
      <c r="O1094" s="186"/>
      <c r="P1094" s="186"/>
      <c r="Q1094" s="186">
        <f t="shared" si="163"/>
        <v>10000</v>
      </c>
      <c r="R1094" s="290"/>
      <c r="S1094" s="290"/>
      <c r="T1094" s="290"/>
      <c r="U1094" s="291"/>
      <c r="V1094" s="290"/>
      <c r="W1094" s="290"/>
      <c r="X1094" s="290"/>
      <c r="Y1094" s="290"/>
      <c r="Z1094" s="290"/>
      <c r="AA1094" s="290"/>
      <c r="AB1094" s="290"/>
      <c r="AC1094" s="290"/>
      <c r="AD1094" s="290"/>
      <c r="AE1094" s="290"/>
      <c r="AF1094" s="290"/>
      <c r="AG1094" s="290"/>
      <c r="AH1094" s="290"/>
      <c r="AI1094" s="290"/>
      <c r="AJ1094" s="290"/>
      <c r="AK1094" s="290"/>
      <c r="AL1094" s="292"/>
      <c r="AM1094" s="290"/>
      <c r="AN1094" s="290"/>
      <c r="AO1094" s="290"/>
    </row>
    <row r="1095" spans="1:41" s="291" customFormat="1" ht="18" customHeight="1" x14ac:dyDescent="0.25">
      <c r="A1095" s="475"/>
      <c r="B1095" s="455">
        <v>71955000</v>
      </c>
      <c r="C1095" s="86" t="s">
        <v>45</v>
      </c>
      <c r="D1095" s="86"/>
      <c r="E1095" s="8"/>
      <c r="F1095" s="175"/>
      <c r="G1095" s="2"/>
      <c r="H1095" s="146"/>
      <c r="I1095" s="175"/>
      <c r="J1095" s="22" t="s">
        <v>191</v>
      </c>
      <c r="K1095" s="20" t="s">
        <v>9</v>
      </c>
      <c r="L1095" s="151">
        <v>3563633</v>
      </c>
      <c r="M1095" s="189">
        <f t="shared" si="169"/>
        <v>3563633</v>
      </c>
      <c r="N1095" s="144"/>
      <c r="O1095" s="144"/>
      <c r="P1095" s="144"/>
      <c r="Q1095" s="186">
        <f t="shared" si="163"/>
        <v>3563633</v>
      </c>
    </row>
    <row r="1096" spans="1:41" s="291" customFormat="1" ht="18" customHeight="1" x14ac:dyDescent="0.25">
      <c r="A1096" s="476"/>
      <c r="B1096" s="455">
        <v>71955000</v>
      </c>
      <c r="C1096" s="86" t="s">
        <v>45</v>
      </c>
      <c r="D1096" s="15"/>
      <c r="E1096" s="15"/>
      <c r="F1096" s="177"/>
      <c r="G1096" s="4"/>
      <c r="H1096" s="153"/>
      <c r="I1096" s="177"/>
      <c r="J1096" s="99" t="s">
        <v>189</v>
      </c>
      <c r="K1096" s="98">
        <v>21</v>
      </c>
      <c r="L1096" s="189">
        <v>76262</v>
      </c>
      <c r="M1096" s="189">
        <f t="shared" si="169"/>
        <v>76262</v>
      </c>
      <c r="N1096" s="189"/>
      <c r="O1096" s="189"/>
      <c r="P1096" s="189"/>
      <c r="Q1096" s="186">
        <f t="shared" si="163"/>
        <v>76262</v>
      </c>
    </row>
    <row r="1097" spans="1:41" ht="18" customHeight="1" x14ac:dyDescent="0.25">
      <c r="A1097" s="474">
        <v>15</v>
      </c>
      <c r="B1097" s="455">
        <v>71955000</v>
      </c>
      <c r="C1097" s="86" t="s">
        <v>45</v>
      </c>
      <c r="D1097" s="86" t="s">
        <v>45</v>
      </c>
      <c r="E1097" s="8" t="s">
        <v>47</v>
      </c>
      <c r="F1097" s="175">
        <v>18</v>
      </c>
      <c r="G1097" s="2" t="s">
        <v>68</v>
      </c>
      <c r="H1097" s="146">
        <v>656.5</v>
      </c>
      <c r="I1097" s="175">
        <v>31</v>
      </c>
      <c r="J1097" s="448" t="s">
        <v>184</v>
      </c>
      <c r="K1097" s="455" t="s">
        <v>5</v>
      </c>
      <c r="L1097" s="151">
        <f>L1098+L1099+L1100+L1101+L1102+L1103+L1104</f>
        <v>4427910</v>
      </c>
      <c r="M1097" s="164">
        <f>L1097</f>
        <v>4427910</v>
      </c>
      <c r="N1097" s="189">
        <v>0</v>
      </c>
      <c r="O1097" s="144">
        <v>0</v>
      </c>
      <c r="P1097" s="144">
        <v>0</v>
      </c>
      <c r="Q1097" s="186">
        <f t="shared" si="163"/>
        <v>4427910</v>
      </c>
    </row>
    <row r="1098" spans="1:41" ht="18" customHeight="1" x14ac:dyDescent="0.25">
      <c r="A1098" s="475"/>
      <c r="B1098" s="455">
        <v>71955000</v>
      </c>
      <c r="C1098" s="86" t="s">
        <v>45</v>
      </c>
      <c r="D1098" s="86"/>
      <c r="E1098" s="8"/>
      <c r="F1098" s="175"/>
      <c r="G1098" s="2"/>
      <c r="H1098" s="146"/>
      <c r="I1098" s="175"/>
      <c r="J1098" s="448" t="s">
        <v>186</v>
      </c>
      <c r="K1098" s="7">
        <v>10</v>
      </c>
      <c r="L1098" s="151">
        <v>714089</v>
      </c>
      <c r="M1098" s="189">
        <f t="shared" ref="M1098:M1104" si="170">L1098</f>
        <v>714089</v>
      </c>
      <c r="N1098" s="144"/>
      <c r="O1098" s="144"/>
      <c r="P1098" s="144"/>
      <c r="Q1098" s="186">
        <f t="shared" si="163"/>
        <v>714089</v>
      </c>
    </row>
    <row r="1099" spans="1:41" ht="18" customHeight="1" x14ac:dyDescent="0.25">
      <c r="A1099" s="475"/>
      <c r="B1099" s="455">
        <v>71955000</v>
      </c>
      <c r="C1099" s="86" t="s">
        <v>45</v>
      </c>
      <c r="D1099" s="86"/>
      <c r="E1099" s="8"/>
      <c r="F1099" s="175"/>
      <c r="G1099" s="2"/>
      <c r="H1099" s="146"/>
      <c r="I1099" s="175"/>
      <c r="J1099" s="22" t="s">
        <v>191</v>
      </c>
      <c r="K1099" s="20" t="s">
        <v>9</v>
      </c>
      <c r="L1099" s="151">
        <v>2658979</v>
      </c>
      <c r="M1099" s="189">
        <f t="shared" si="170"/>
        <v>2658979</v>
      </c>
      <c r="N1099" s="144"/>
      <c r="O1099" s="144"/>
      <c r="P1099" s="144"/>
      <c r="Q1099" s="186">
        <f t="shared" si="163"/>
        <v>2658979</v>
      </c>
    </row>
    <row r="1100" spans="1:41" ht="31.5" customHeight="1" x14ac:dyDescent="0.25">
      <c r="A1100" s="475"/>
      <c r="B1100" s="455">
        <v>71955000</v>
      </c>
      <c r="C1100" s="86" t="s">
        <v>45</v>
      </c>
      <c r="D1100" s="86"/>
      <c r="E1100" s="8"/>
      <c r="F1100" s="175"/>
      <c r="G1100" s="2"/>
      <c r="H1100" s="146"/>
      <c r="I1100" s="175"/>
      <c r="J1100" s="42" t="s">
        <v>198</v>
      </c>
      <c r="K1100" s="21" t="s">
        <v>8</v>
      </c>
      <c r="L1100" s="151">
        <v>479593</v>
      </c>
      <c r="M1100" s="189">
        <f t="shared" si="170"/>
        <v>479593</v>
      </c>
      <c r="N1100" s="144"/>
      <c r="O1100" s="144"/>
      <c r="P1100" s="144"/>
      <c r="Q1100" s="186">
        <f t="shared" si="163"/>
        <v>479593</v>
      </c>
    </row>
    <row r="1101" spans="1:41" s="291" customFormat="1" ht="31.5" customHeight="1" x14ac:dyDescent="0.25">
      <c r="A1101" s="475"/>
      <c r="B1101" s="455">
        <v>71955000</v>
      </c>
      <c r="C1101" s="86" t="s">
        <v>45</v>
      </c>
      <c r="D1101" s="86"/>
      <c r="E1101" s="8"/>
      <c r="F1101" s="175"/>
      <c r="G1101" s="2"/>
      <c r="H1101" s="146"/>
      <c r="I1101" s="175"/>
      <c r="J1101" s="42" t="s">
        <v>239</v>
      </c>
      <c r="K1101" s="21" t="s">
        <v>240</v>
      </c>
      <c r="L1101" s="151">
        <v>105172</v>
      </c>
      <c r="M1101" s="151">
        <f>L1101</f>
        <v>105172</v>
      </c>
      <c r="N1101" s="144"/>
      <c r="O1101" s="144"/>
      <c r="P1101" s="144"/>
      <c r="Q1101" s="186">
        <f t="shared" si="163"/>
        <v>105172</v>
      </c>
    </row>
    <row r="1102" spans="1:41" ht="30.75" customHeight="1" x14ac:dyDescent="0.25">
      <c r="A1102" s="475"/>
      <c r="B1102" s="455">
        <v>71955000</v>
      </c>
      <c r="C1102" s="86" t="s">
        <v>45</v>
      </c>
      <c r="D1102" s="86"/>
      <c r="E1102" s="8"/>
      <c r="F1102" s="175"/>
      <c r="G1102" s="2"/>
      <c r="H1102" s="146"/>
      <c r="I1102" s="175"/>
      <c r="J1102" s="5" t="s">
        <v>187</v>
      </c>
      <c r="K1102" s="20" t="s">
        <v>13</v>
      </c>
      <c r="L1102" s="151">
        <v>224355</v>
      </c>
      <c r="M1102" s="189">
        <f t="shared" si="170"/>
        <v>224355</v>
      </c>
      <c r="N1102" s="144"/>
      <c r="O1102" s="144"/>
      <c r="P1102" s="144"/>
      <c r="Q1102" s="186">
        <f t="shared" si="163"/>
        <v>224355</v>
      </c>
    </row>
    <row r="1103" spans="1:41" ht="31.5" customHeight="1" x14ac:dyDescent="0.25">
      <c r="A1103" s="475"/>
      <c r="B1103" s="455">
        <v>71955000</v>
      </c>
      <c r="C1103" s="86" t="s">
        <v>45</v>
      </c>
      <c r="D1103" s="86"/>
      <c r="E1103" s="8"/>
      <c r="F1103" s="175"/>
      <c r="G1103" s="2"/>
      <c r="H1103" s="146"/>
      <c r="I1103" s="175"/>
      <c r="J1103" s="42" t="s">
        <v>192</v>
      </c>
      <c r="K1103" s="21" t="s">
        <v>4</v>
      </c>
      <c r="L1103" s="151">
        <v>152950</v>
      </c>
      <c r="M1103" s="189">
        <f t="shared" si="170"/>
        <v>152950</v>
      </c>
      <c r="N1103" s="144"/>
      <c r="O1103" s="144"/>
      <c r="P1103" s="144"/>
      <c r="Q1103" s="186">
        <f t="shared" si="163"/>
        <v>152950</v>
      </c>
    </row>
    <row r="1104" spans="1:41" s="251" customFormat="1" ht="18" customHeight="1" x14ac:dyDescent="0.25">
      <c r="A1104" s="476"/>
      <c r="B1104" s="455">
        <v>71955000</v>
      </c>
      <c r="C1104" s="86" t="s">
        <v>45</v>
      </c>
      <c r="D1104" s="15"/>
      <c r="E1104" s="15"/>
      <c r="F1104" s="177"/>
      <c r="G1104" s="4"/>
      <c r="H1104" s="153"/>
      <c r="I1104" s="177"/>
      <c r="J1104" s="99" t="s">
        <v>189</v>
      </c>
      <c r="K1104" s="98">
        <v>21</v>
      </c>
      <c r="L1104" s="189">
        <v>92772</v>
      </c>
      <c r="M1104" s="189">
        <f t="shared" si="170"/>
        <v>92772</v>
      </c>
      <c r="N1104" s="189"/>
      <c r="O1104" s="189"/>
      <c r="P1104" s="189"/>
      <c r="Q1104" s="186">
        <f t="shared" si="163"/>
        <v>92772</v>
      </c>
    </row>
    <row r="1105" spans="1:41" s="251" customFormat="1" ht="18" customHeight="1" x14ac:dyDescent="0.25">
      <c r="A1105" s="437">
        <v>16</v>
      </c>
      <c r="B1105" s="455">
        <v>71955000</v>
      </c>
      <c r="C1105" s="100" t="s">
        <v>45</v>
      </c>
      <c r="D1105" s="100" t="s">
        <v>45</v>
      </c>
      <c r="E1105" s="448" t="s">
        <v>46</v>
      </c>
      <c r="F1105" s="101">
        <v>83</v>
      </c>
      <c r="G1105" s="454" t="s">
        <v>68</v>
      </c>
      <c r="H1105" s="143">
        <v>2456.5</v>
      </c>
      <c r="I1105" s="101">
        <v>128</v>
      </c>
      <c r="J1105" s="448" t="s">
        <v>184</v>
      </c>
      <c r="K1105" s="7" t="s">
        <v>5</v>
      </c>
      <c r="L1105" s="189">
        <f>L1106+L1107</f>
        <v>141760</v>
      </c>
      <c r="M1105" s="189">
        <f>M1106+M1107</f>
        <v>20000</v>
      </c>
      <c r="N1105" s="189">
        <v>0</v>
      </c>
      <c r="O1105" s="164">
        <f>O1106</f>
        <v>115672</v>
      </c>
      <c r="P1105" s="164">
        <f>P1106</f>
        <v>6088</v>
      </c>
      <c r="Q1105" s="186">
        <f t="shared" si="163"/>
        <v>141760</v>
      </c>
    </row>
    <row r="1106" spans="1:41" s="251" customFormat="1" ht="48" customHeight="1" x14ac:dyDescent="0.25">
      <c r="A1106" s="438"/>
      <c r="B1106" s="455">
        <v>71955000</v>
      </c>
      <c r="C1106" s="100" t="s">
        <v>45</v>
      </c>
      <c r="D1106" s="448"/>
      <c r="E1106" s="448"/>
      <c r="F1106" s="101"/>
      <c r="G1106" s="448"/>
      <c r="H1106" s="143"/>
      <c r="I1106" s="101"/>
      <c r="J1106" s="5" t="s">
        <v>185</v>
      </c>
      <c r="K1106" s="7">
        <v>20</v>
      </c>
      <c r="L1106" s="189">
        <v>121760</v>
      </c>
      <c r="M1106" s="164"/>
      <c r="N1106" s="164"/>
      <c r="O1106" s="189">
        <f>L1106*0.95</f>
        <v>115672</v>
      </c>
      <c r="P1106" s="189">
        <f>L1106*0.05</f>
        <v>6088</v>
      </c>
      <c r="Q1106" s="186">
        <f t="shared" si="163"/>
        <v>121760</v>
      </c>
    </row>
    <row r="1107" spans="1:41" s="250" customFormat="1" ht="19.5" customHeight="1" x14ac:dyDescent="0.3">
      <c r="A1107" s="341"/>
      <c r="B1107" s="455">
        <v>71955000</v>
      </c>
      <c r="C1107" s="100" t="s">
        <v>45</v>
      </c>
      <c r="D1107" s="5"/>
      <c r="E1107" s="5"/>
      <c r="F1107" s="176"/>
      <c r="G1107" s="81"/>
      <c r="H1107" s="145"/>
      <c r="I1107" s="101"/>
      <c r="J1107" s="5" t="s">
        <v>303</v>
      </c>
      <c r="K1107" s="20" t="s">
        <v>298</v>
      </c>
      <c r="L1107" s="164">
        <v>20000</v>
      </c>
      <c r="M1107" s="186">
        <f>L1107</f>
        <v>20000</v>
      </c>
      <c r="N1107" s="186"/>
      <c r="O1107" s="186"/>
      <c r="P1107" s="186"/>
      <c r="Q1107" s="186">
        <f t="shared" si="163"/>
        <v>20000</v>
      </c>
      <c r="R1107" s="248"/>
      <c r="S1107" s="248"/>
      <c r="T1107" s="248"/>
      <c r="U1107" s="251"/>
      <c r="V1107" s="248"/>
      <c r="W1107" s="248"/>
      <c r="X1107" s="248"/>
      <c r="Y1107" s="248"/>
      <c r="Z1107" s="248"/>
      <c r="AA1107" s="248"/>
      <c r="AB1107" s="248"/>
      <c r="AC1107" s="248"/>
      <c r="AD1107" s="248"/>
      <c r="AE1107" s="248"/>
      <c r="AF1107" s="248"/>
      <c r="AG1107" s="248"/>
      <c r="AH1107" s="248"/>
      <c r="AI1107" s="248"/>
      <c r="AJ1107" s="248"/>
      <c r="AK1107" s="248"/>
      <c r="AL1107" s="249"/>
      <c r="AM1107" s="248"/>
      <c r="AN1107" s="248"/>
      <c r="AO1107" s="248"/>
    </row>
    <row r="1108" spans="1:41" s="251" customFormat="1" ht="18" customHeight="1" x14ac:dyDescent="0.25">
      <c r="A1108" s="437">
        <v>17</v>
      </c>
      <c r="B1108" s="455">
        <v>71955000</v>
      </c>
      <c r="C1108" s="100" t="s">
        <v>45</v>
      </c>
      <c r="D1108" s="100" t="s">
        <v>45</v>
      </c>
      <c r="E1108" s="448" t="s">
        <v>300</v>
      </c>
      <c r="F1108" s="101">
        <v>1</v>
      </c>
      <c r="G1108" s="454" t="s">
        <v>68</v>
      </c>
      <c r="H1108" s="143">
        <v>3284.9</v>
      </c>
      <c r="I1108" s="101">
        <v>168</v>
      </c>
      <c r="J1108" s="448" t="s">
        <v>184</v>
      </c>
      <c r="K1108" s="7" t="s">
        <v>5</v>
      </c>
      <c r="L1108" s="189">
        <f>L1109+L1110</f>
        <v>131570</v>
      </c>
      <c r="M1108" s="189">
        <f>M1109+M1110</f>
        <v>20000</v>
      </c>
      <c r="N1108" s="189">
        <v>0</v>
      </c>
      <c r="O1108" s="164">
        <f>O1109</f>
        <v>105991.5</v>
      </c>
      <c r="P1108" s="164">
        <f>P1109</f>
        <v>5578.5</v>
      </c>
      <c r="Q1108" s="186">
        <f t="shared" si="163"/>
        <v>131570</v>
      </c>
    </row>
    <row r="1109" spans="1:41" s="251" customFormat="1" ht="48" customHeight="1" x14ac:dyDescent="0.25">
      <c r="A1109" s="438"/>
      <c r="B1109" s="455">
        <v>71955000</v>
      </c>
      <c r="C1109" s="100" t="s">
        <v>45</v>
      </c>
      <c r="D1109" s="448"/>
      <c r="E1109" s="448"/>
      <c r="F1109" s="101"/>
      <c r="G1109" s="448"/>
      <c r="H1109" s="143"/>
      <c r="I1109" s="101"/>
      <c r="J1109" s="5" t="s">
        <v>185</v>
      </c>
      <c r="K1109" s="7">
        <v>20</v>
      </c>
      <c r="L1109" s="189">
        <v>111570</v>
      </c>
      <c r="M1109" s="164"/>
      <c r="N1109" s="164"/>
      <c r="O1109" s="189">
        <f>L1109*0.95</f>
        <v>105991.5</v>
      </c>
      <c r="P1109" s="189">
        <f>L1109*0.05</f>
        <v>5578.5</v>
      </c>
      <c r="Q1109" s="186">
        <f t="shared" si="163"/>
        <v>111570</v>
      </c>
    </row>
    <row r="1110" spans="1:41" s="250" customFormat="1" ht="19.5" customHeight="1" x14ac:dyDescent="0.3">
      <c r="A1110" s="281"/>
      <c r="B1110" s="455">
        <v>71955000</v>
      </c>
      <c r="C1110" s="100" t="s">
        <v>45</v>
      </c>
      <c r="D1110" s="5"/>
      <c r="E1110" s="5"/>
      <c r="F1110" s="176"/>
      <c r="G1110" s="81"/>
      <c r="H1110" s="145"/>
      <c r="I1110" s="101"/>
      <c r="J1110" s="5" t="s">
        <v>303</v>
      </c>
      <c r="K1110" s="20" t="s">
        <v>298</v>
      </c>
      <c r="L1110" s="164">
        <v>20000</v>
      </c>
      <c r="M1110" s="186">
        <f>L1110</f>
        <v>20000</v>
      </c>
      <c r="N1110" s="186"/>
      <c r="O1110" s="186"/>
      <c r="P1110" s="186"/>
      <c r="Q1110" s="186">
        <f t="shared" si="163"/>
        <v>20000</v>
      </c>
      <c r="R1110" s="248"/>
      <c r="S1110" s="248"/>
      <c r="T1110" s="248"/>
      <c r="U1110" s="251"/>
      <c r="V1110" s="248"/>
      <c r="W1110" s="248"/>
      <c r="X1110" s="248"/>
      <c r="Y1110" s="248"/>
      <c r="Z1110" s="248"/>
      <c r="AA1110" s="248"/>
      <c r="AB1110" s="248"/>
      <c r="AC1110" s="248"/>
      <c r="AD1110" s="248"/>
      <c r="AE1110" s="248"/>
      <c r="AF1110" s="248"/>
      <c r="AG1110" s="248"/>
      <c r="AH1110" s="248"/>
      <c r="AI1110" s="248"/>
      <c r="AJ1110" s="248"/>
      <c r="AK1110" s="248"/>
      <c r="AL1110" s="249"/>
      <c r="AM1110" s="248"/>
      <c r="AN1110" s="248"/>
      <c r="AO1110" s="248"/>
    </row>
    <row r="1111" spans="1:41" s="251" customFormat="1" ht="18" customHeight="1" x14ac:dyDescent="0.25">
      <c r="A1111" s="437">
        <v>18</v>
      </c>
      <c r="B1111" s="455">
        <v>71955000</v>
      </c>
      <c r="C1111" s="100" t="s">
        <v>45</v>
      </c>
      <c r="D1111" s="100" t="s">
        <v>45</v>
      </c>
      <c r="E1111" s="448" t="s">
        <v>46</v>
      </c>
      <c r="F1111" s="101">
        <v>107</v>
      </c>
      <c r="G1111" s="454" t="s">
        <v>68</v>
      </c>
      <c r="H1111" s="143">
        <v>4100.8999999999996</v>
      </c>
      <c r="I1111" s="101">
        <v>188</v>
      </c>
      <c r="J1111" s="448" t="s">
        <v>184</v>
      </c>
      <c r="K1111" s="7" t="s">
        <v>5</v>
      </c>
      <c r="L1111" s="189">
        <f>L1112+L1113</f>
        <v>538560</v>
      </c>
      <c r="M1111" s="189">
        <f t="shared" ref="M1111" si="171">M1112+M1113</f>
        <v>20000</v>
      </c>
      <c r="N1111" s="189">
        <v>0</v>
      </c>
      <c r="O1111" s="164">
        <f t="shared" ref="O1111" si="172">O1112</f>
        <v>492632</v>
      </c>
      <c r="P1111" s="164">
        <f t="shared" ref="P1111" si="173">P1112</f>
        <v>25928</v>
      </c>
      <c r="Q1111" s="186">
        <f t="shared" si="163"/>
        <v>538560</v>
      </c>
    </row>
    <row r="1112" spans="1:41" s="251" customFormat="1" ht="48" customHeight="1" x14ac:dyDescent="0.25">
      <c r="A1112" s="438"/>
      <c r="B1112" s="455">
        <v>71955000</v>
      </c>
      <c r="C1112" s="100" t="s">
        <v>45</v>
      </c>
      <c r="D1112" s="448"/>
      <c r="E1112" s="448"/>
      <c r="F1112" s="101"/>
      <c r="G1112" s="448"/>
      <c r="H1112" s="143"/>
      <c r="I1112" s="101"/>
      <c r="J1112" s="5" t="s">
        <v>185</v>
      </c>
      <c r="K1112" s="7">
        <v>20</v>
      </c>
      <c r="L1112" s="189">
        <v>518560</v>
      </c>
      <c r="M1112" s="164"/>
      <c r="N1112" s="164"/>
      <c r="O1112" s="189">
        <f>L1112*0.95</f>
        <v>492632</v>
      </c>
      <c r="P1112" s="189">
        <f>L1112*0.05</f>
        <v>25928</v>
      </c>
      <c r="Q1112" s="186">
        <f t="shared" si="163"/>
        <v>518560</v>
      </c>
    </row>
    <row r="1113" spans="1:41" s="250" customFormat="1" ht="19.5" customHeight="1" x14ac:dyDescent="0.3">
      <c r="A1113" s="281"/>
      <c r="B1113" s="455">
        <v>71955000</v>
      </c>
      <c r="C1113" s="100" t="s">
        <v>45</v>
      </c>
      <c r="D1113" s="5"/>
      <c r="E1113" s="5"/>
      <c r="F1113" s="176"/>
      <c r="G1113" s="81"/>
      <c r="H1113" s="145"/>
      <c r="I1113" s="101"/>
      <c r="J1113" s="5" t="s">
        <v>303</v>
      </c>
      <c r="K1113" s="20" t="s">
        <v>298</v>
      </c>
      <c r="L1113" s="164">
        <v>20000</v>
      </c>
      <c r="M1113" s="186">
        <f t="shared" ref="M1113" si="174">L1113</f>
        <v>20000</v>
      </c>
      <c r="N1113" s="186"/>
      <c r="O1113" s="186"/>
      <c r="P1113" s="186"/>
      <c r="Q1113" s="186">
        <f t="shared" si="163"/>
        <v>20000</v>
      </c>
      <c r="R1113" s="248"/>
      <c r="S1113" s="248"/>
      <c r="T1113" s="248"/>
      <c r="U1113" s="251"/>
      <c r="V1113" s="248"/>
      <c r="W1113" s="248"/>
      <c r="X1113" s="248"/>
      <c r="Y1113" s="248"/>
      <c r="Z1113" s="248"/>
      <c r="AA1113" s="248"/>
      <c r="AB1113" s="248"/>
      <c r="AC1113" s="248"/>
      <c r="AD1113" s="248"/>
      <c r="AE1113" s="248"/>
      <c r="AF1113" s="248"/>
      <c r="AG1113" s="248"/>
      <c r="AH1113" s="248"/>
      <c r="AI1113" s="248"/>
      <c r="AJ1113" s="248"/>
      <c r="AK1113" s="248"/>
      <c r="AL1113" s="249"/>
      <c r="AM1113" s="248"/>
      <c r="AN1113" s="248"/>
      <c r="AO1113" s="248"/>
    </row>
    <row r="1114" spans="1:41" s="251" customFormat="1" ht="18" customHeight="1" x14ac:dyDescent="0.25">
      <c r="A1114" s="437">
        <v>19</v>
      </c>
      <c r="B1114" s="455">
        <v>71955000</v>
      </c>
      <c r="C1114" s="100" t="s">
        <v>45</v>
      </c>
      <c r="D1114" s="100" t="s">
        <v>45</v>
      </c>
      <c r="E1114" s="448" t="s">
        <v>46</v>
      </c>
      <c r="F1114" s="101">
        <v>66</v>
      </c>
      <c r="G1114" s="454" t="s">
        <v>68</v>
      </c>
      <c r="H1114" s="143">
        <v>3216.5</v>
      </c>
      <c r="I1114" s="101">
        <v>150</v>
      </c>
      <c r="J1114" s="448" t="s">
        <v>184</v>
      </c>
      <c r="K1114" s="7" t="s">
        <v>5</v>
      </c>
      <c r="L1114" s="189">
        <f>L1115+L1116</f>
        <v>469315</v>
      </c>
      <c r="M1114" s="189">
        <f t="shared" ref="M1114" si="175">M1115+M1116</f>
        <v>20000</v>
      </c>
      <c r="N1114" s="189">
        <v>0</v>
      </c>
      <c r="O1114" s="164">
        <f t="shared" ref="O1114" si="176">O1115</f>
        <v>426849.25</v>
      </c>
      <c r="P1114" s="164">
        <f t="shared" ref="P1114" si="177">P1115</f>
        <v>22465.75</v>
      </c>
      <c r="Q1114" s="186">
        <f t="shared" si="163"/>
        <v>469315</v>
      </c>
    </row>
    <row r="1115" spans="1:41" s="251" customFormat="1" ht="48" customHeight="1" x14ac:dyDescent="0.25">
      <c r="A1115" s="438"/>
      <c r="B1115" s="455">
        <v>71955000</v>
      </c>
      <c r="C1115" s="100" t="s">
        <v>45</v>
      </c>
      <c r="D1115" s="448"/>
      <c r="E1115" s="448"/>
      <c r="F1115" s="101"/>
      <c r="G1115" s="448"/>
      <c r="H1115" s="143"/>
      <c r="I1115" s="101"/>
      <c r="J1115" s="5" t="s">
        <v>185</v>
      </c>
      <c r="K1115" s="7">
        <v>20</v>
      </c>
      <c r="L1115" s="189">
        <v>449315</v>
      </c>
      <c r="M1115" s="164"/>
      <c r="N1115" s="164"/>
      <c r="O1115" s="189">
        <f>L1115*0.95</f>
        <v>426849.25</v>
      </c>
      <c r="P1115" s="189">
        <f>L1115*0.05</f>
        <v>22465.75</v>
      </c>
      <c r="Q1115" s="186">
        <f t="shared" si="163"/>
        <v>449315</v>
      </c>
    </row>
    <row r="1116" spans="1:41" s="250" customFormat="1" ht="19.5" customHeight="1" x14ac:dyDescent="0.3">
      <c r="A1116" s="281"/>
      <c r="B1116" s="455">
        <v>71955000</v>
      </c>
      <c r="C1116" s="100" t="s">
        <v>45</v>
      </c>
      <c r="D1116" s="5"/>
      <c r="E1116" s="5"/>
      <c r="F1116" s="176"/>
      <c r="G1116" s="81"/>
      <c r="H1116" s="145"/>
      <c r="I1116" s="101"/>
      <c r="J1116" s="5" t="s">
        <v>303</v>
      </c>
      <c r="K1116" s="20" t="s">
        <v>298</v>
      </c>
      <c r="L1116" s="164">
        <v>20000</v>
      </c>
      <c r="M1116" s="186">
        <f t="shared" ref="M1116" si="178">L1116</f>
        <v>20000</v>
      </c>
      <c r="N1116" s="186"/>
      <c r="O1116" s="186"/>
      <c r="P1116" s="186"/>
      <c r="Q1116" s="186">
        <f t="shared" si="163"/>
        <v>20000</v>
      </c>
      <c r="R1116" s="248"/>
      <c r="S1116" s="248"/>
      <c r="T1116" s="248"/>
      <c r="U1116" s="251"/>
      <c r="V1116" s="248"/>
      <c r="W1116" s="248"/>
      <c r="X1116" s="248"/>
      <c r="Y1116" s="248"/>
      <c r="Z1116" s="248"/>
      <c r="AA1116" s="248"/>
      <c r="AB1116" s="248"/>
      <c r="AC1116" s="248"/>
      <c r="AD1116" s="248"/>
      <c r="AE1116" s="248"/>
      <c r="AF1116" s="248"/>
      <c r="AG1116" s="248"/>
      <c r="AH1116" s="248"/>
      <c r="AI1116" s="248"/>
      <c r="AJ1116" s="248"/>
      <c r="AK1116" s="248"/>
      <c r="AL1116" s="249"/>
      <c r="AM1116" s="248"/>
      <c r="AN1116" s="248"/>
      <c r="AO1116" s="248"/>
    </row>
    <row r="1117" spans="1:41" s="251" customFormat="1" ht="18" customHeight="1" x14ac:dyDescent="0.25">
      <c r="A1117" s="437">
        <v>20</v>
      </c>
      <c r="B1117" s="455">
        <v>71955000</v>
      </c>
      <c r="C1117" s="100" t="s">
        <v>45</v>
      </c>
      <c r="D1117" s="100" t="s">
        <v>45</v>
      </c>
      <c r="E1117" s="448" t="s">
        <v>46</v>
      </c>
      <c r="F1117" s="101">
        <v>115</v>
      </c>
      <c r="G1117" s="454" t="s">
        <v>68</v>
      </c>
      <c r="H1117" s="143">
        <v>4938.6000000000004</v>
      </c>
      <c r="I1117" s="101">
        <v>243</v>
      </c>
      <c r="J1117" s="448" t="s">
        <v>184</v>
      </c>
      <c r="K1117" s="7" t="s">
        <v>5</v>
      </c>
      <c r="L1117" s="189">
        <f>L1118+L1119</f>
        <v>612565</v>
      </c>
      <c r="M1117" s="189">
        <f t="shared" ref="M1117" si="179">M1118+M1119</f>
        <v>20000</v>
      </c>
      <c r="N1117" s="189">
        <v>0</v>
      </c>
      <c r="O1117" s="164">
        <f t="shared" ref="O1117" si="180">O1118</f>
        <v>562936.75</v>
      </c>
      <c r="P1117" s="164">
        <f t="shared" ref="P1117" si="181">P1118</f>
        <v>29628.25</v>
      </c>
      <c r="Q1117" s="186">
        <f t="shared" si="163"/>
        <v>612565</v>
      </c>
    </row>
    <row r="1118" spans="1:41" s="251" customFormat="1" ht="48" customHeight="1" x14ac:dyDescent="0.25">
      <c r="A1118" s="438"/>
      <c r="B1118" s="455">
        <v>71955000</v>
      </c>
      <c r="C1118" s="100" t="s">
        <v>45</v>
      </c>
      <c r="D1118" s="448"/>
      <c r="E1118" s="448"/>
      <c r="F1118" s="101"/>
      <c r="G1118" s="448"/>
      <c r="H1118" s="143"/>
      <c r="I1118" s="101"/>
      <c r="J1118" s="5" t="s">
        <v>185</v>
      </c>
      <c r="K1118" s="7">
        <v>20</v>
      </c>
      <c r="L1118" s="189">
        <v>592565</v>
      </c>
      <c r="M1118" s="164"/>
      <c r="N1118" s="164"/>
      <c r="O1118" s="189">
        <f>L1118*0.95</f>
        <v>562936.75</v>
      </c>
      <c r="P1118" s="189">
        <f>L1118*0.05</f>
        <v>29628.25</v>
      </c>
      <c r="Q1118" s="186">
        <f t="shared" si="163"/>
        <v>592565</v>
      </c>
    </row>
    <row r="1119" spans="1:41" s="250" customFormat="1" ht="19.5" customHeight="1" x14ac:dyDescent="0.3">
      <c r="A1119" s="341"/>
      <c r="B1119" s="455">
        <v>71955000</v>
      </c>
      <c r="C1119" s="100" t="s">
        <v>45</v>
      </c>
      <c r="D1119" s="5"/>
      <c r="E1119" s="5"/>
      <c r="F1119" s="176"/>
      <c r="G1119" s="81"/>
      <c r="H1119" s="145"/>
      <c r="I1119" s="101"/>
      <c r="J1119" s="5" t="s">
        <v>303</v>
      </c>
      <c r="K1119" s="20" t="s">
        <v>298</v>
      </c>
      <c r="L1119" s="164">
        <v>20000</v>
      </c>
      <c r="M1119" s="186">
        <f t="shared" ref="M1119" si="182">L1119</f>
        <v>20000</v>
      </c>
      <c r="N1119" s="186"/>
      <c r="O1119" s="186"/>
      <c r="P1119" s="186"/>
      <c r="Q1119" s="186">
        <f t="shared" si="163"/>
        <v>20000</v>
      </c>
      <c r="R1119" s="248"/>
      <c r="S1119" s="248"/>
      <c r="T1119" s="248"/>
      <c r="U1119" s="251"/>
      <c r="V1119" s="248"/>
      <c r="W1119" s="248"/>
      <c r="X1119" s="248"/>
      <c r="Y1119" s="248"/>
      <c r="Z1119" s="248"/>
      <c r="AA1119" s="248"/>
      <c r="AB1119" s="248"/>
      <c r="AC1119" s="248"/>
      <c r="AD1119" s="248"/>
      <c r="AE1119" s="248"/>
      <c r="AF1119" s="248"/>
      <c r="AG1119" s="248"/>
      <c r="AH1119" s="248"/>
      <c r="AI1119" s="248"/>
      <c r="AJ1119" s="248"/>
      <c r="AK1119" s="248"/>
      <c r="AL1119" s="249"/>
      <c r="AM1119" s="248"/>
      <c r="AN1119" s="248"/>
      <c r="AO1119" s="248"/>
    </row>
    <row r="1120" spans="1:41" s="251" customFormat="1" ht="18" customHeight="1" x14ac:dyDescent="0.25">
      <c r="A1120" s="437">
        <v>21</v>
      </c>
      <c r="B1120" s="455">
        <v>71955000</v>
      </c>
      <c r="C1120" s="100" t="s">
        <v>45</v>
      </c>
      <c r="D1120" s="100" t="s">
        <v>45</v>
      </c>
      <c r="E1120" s="448" t="s">
        <v>87</v>
      </c>
      <c r="F1120" s="101">
        <v>26</v>
      </c>
      <c r="G1120" s="454" t="s">
        <v>68</v>
      </c>
      <c r="H1120" s="143">
        <v>979.9</v>
      </c>
      <c r="I1120" s="101">
        <v>44</v>
      </c>
      <c r="J1120" s="448" t="s">
        <v>184</v>
      </c>
      <c r="K1120" s="7" t="s">
        <v>5</v>
      </c>
      <c r="L1120" s="189">
        <f>L1121+L1122</f>
        <v>238199</v>
      </c>
      <c r="M1120" s="189">
        <f t="shared" ref="M1120" si="183">M1121+M1122</f>
        <v>238199</v>
      </c>
      <c r="N1120" s="189">
        <v>0</v>
      </c>
      <c r="O1120" s="164">
        <f>O1121</f>
        <v>0</v>
      </c>
      <c r="P1120" s="164">
        <f t="shared" ref="P1120" si="184">P1121</f>
        <v>0</v>
      </c>
      <c r="Q1120" s="186">
        <f t="shared" si="163"/>
        <v>238199</v>
      </c>
    </row>
    <row r="1121" spans="1:41" s="251" customFormat="1" ht="48" customHeight="1" x14ac:dyDescent="0.25">
      <c r="A1121" s="438"/>
      <c r="B1121" s="455">
        <v>71955000</v>
      </c>
      <c r="C1121" s="100" t="s">
        <v>45</v>
      </c>
      <c r="D1121" s="448"/>
      <c r="E1121" s="448"/>
      <c r="F1121" s="101"/>
      <c r="G1121" s="448"/>
      <c r="H1121" s="143"/>
      <c r="I1121" s="101"/>
      <c r="J1121" s="5" t="s">
        <v>185</v>
      </c>
      <c r="K1121" s="7">
        <v>20</v>
      </c>
      <c r="L1121" s="189">
        <v>218199</v>
      </c>
      <c r="M1121" s="164">
        <f>L1121</f>
        <v>218199</v>
      </c>
      <c r="N1121" s="164"/>
      <c r="O1121" s="189"/>
      <c r="P1121" s="189"/>
      <c r="Q1121" s="186">
        <f t="shared" si="163"/>
        <v>218199</v>
      </c>
    </row>
    <row r="1122" spans="1:41" s="250" customFormat="1" ht="19.5" customHeight="1" x14ac:dyDescent="0.3">
      <c r="A1122" s="281"/>
      <c r="B1122" s="455">
        <v>71955000</v>
      </c>
      <c r="C1122" s="100" t="s">
        <v>45</v>
      </c>
      <c r="D1122" s="5"/>
      <c r="E1122" s="5"/>
      <c r="F1122" s="176"/>
      <c r="G1122" s="81"/>
      <c r="H1122" s="145"/>
      <c r="I1122" s="101"/>
      <c r="J1122" s="5" t="s">
        <v>303</v>
      </c>
      <c r="K1122" s="20" t="s">
        <v>298</v>
      </c>
      <c r="L1122" s="164">
        <v>20000</v>
      </c>
      <c r="M1122" s="186">
        <f t="shared" ref="M1122" si="185">L1122</f>
        <v>20000</v>
      </c>
      <c r="N1122" s="186"/>
      <c r="O1122" s="186"/>
      <c r="P1122" s="186"/>
      <c r="Q1122" s="186">
        <f t="shared" si="163"/>
        <v>20000</v>
      </c>
      <c r="R1122" s="248"/>
      <c r="S1122" s="248"/>
      <c r="T1122" s="248"/>
      <c r="U1122" s="251"/>
      <c r="V1122" s="248"/>
      <c r="W1122" s="248"/>
      <c r="X1122" s="248"/>
      <c r="Y1122" s="248"/>
      <c r="Z1122" s="248"/>
      <c r="AA1122" s="248"/>
      <c r="AB1122" s="248"/>
      <c r="AC1122" s="248"/>
      <c r="AD1122" s="248"/>
      <c r="AE1122" s="248"/>
      <c r="AF1122" s="248"/>
      <c r="AG1122" s="248"/>
      <c r="AH1122" s="248"/>
      <c r="AI1122" s="248"/>
      <c r="AJ1122" s="248"/>
      <c r="AK1122" s="248"/>
      <c r="AL1122" s="249"/>
      <c r="AM1122" s="248"/>
      <c r="AN1122" s="248"/>
      <c r="AO1122" s="248"/>
    </row>
    <row r="1123" spans="1:41" s="251" customFormat="1" ht="18" customHeight="1" x14ac:dyDescent="0.25">
      <c r="A1123" s="437">
        <v>22</v>
      </c>
      <c r="B1123" s="455">
        <v>71955000</v>
      </c>
      <c r="C1123" s="100" t="s">
        <v>45</v>
      </c>
      <c r="D1123" s="100" t="s">
        <v>45</v>
      </c>
      <c r="E1123" s="448" t="s">
        <v>300</v>
      </c>
      <c r="F1123" s="101">
        <v>3</v>
      </c>
      <c r="G1123" s="454" t="s">
        <v>68</v>
      </c>
      <c r="H1123" s="143">
        <v>3283</v>
      </c>
      <c r="I1123" s="101">
        <v>185</v>
      </c>
      <c r="J1123" s="448" t="s">
        <v>184</v>
      </c>
      <c r="K1123" s="7" t="s">
        <v>5</v>
      </c>
      <c r="L1123" s="189">
        <f>L1124+L1125</f>
        <v>131570</v>
      </c>
      <c r="M1123" s="189">
        <f t="shared" ref="M1123" si="186">M1124+M1125</f>
        <v>20000</v>
      </c>
      <c r="N1123" s="189">
        <v>0</v>
      </c>
      <c r="O1123" s="164">
        <f t="shared" ref="O1123" si="187">O1124</f>
        <v>105991.5</v>
      </c>
      <c r="P1123" s="164">
        <f t="shared" ref="P1123" si="188">P1124</f>
        <v>5578.5</v>
      </c>
      <c r="Q1123" s="186">
        <f t="shared" si="163"/>
        <v>131570</v>
      </c>
    </row>
    <row r="1124" spans="1:41" s="251" customFormat="1" ht="48" customHeight="1" x14ac:dyDescent="0.25">
      <c r="A1124" s="438"/>
      <c r="B1124" s="455">
        <v>71955000</v>
      </c>
      <c r="C1124" s="100" t="s">
        <v>45</v>
      </c>
      <c r="D1124" s="448"/>
      <c r="E1124" s="448"/>
      <c r="F1124" s="101"/>
      <c r="G1124" s="448"/>
      <c r="H1124" s="143"/>
      <c r="I1124" s="101"/>
      <c r="J1124" s="5" t="s">
        <v>185</v>
      </c>
      <c r="K1124" s="7">
        <v>20</v>
      </c>
      <c r="L1124" s="189">
        <v>111570</v>
      </c>
      <c r="M1124" s="164"/>
      <c r="N1124" s="164"/>
      <c r="O1124" s="189">
        <f>L1124*0.95</f>
        <v>105991.5</v>
      </c>
      <c r="P1124" s="189">
        <f>L1124*0.05</f>
        <v>5578.5</v>
      </c>
      <c r="Q1124" s="186">
        <f t="shared" si="163"/>
        <v>111570</v>
      </c>
    </row>
    <row r="1125" spans="1:41" s="250" customFormat="1" ht="19.5" customHeight="1" x14ac:dyDescent="0.3">
      <c r="A1125" s="281"/>
      <c r="B1125" s="455">
        <v>71955000</v>
      </c>
      <c r="C1125" s="100" t="s">
        <v>45</v>
      </c>
      <c r="D1125" s="5"/>
      <c r="E1125" s="5"/>
      <c r="F1125" s="176"/>
      <c r="G1125" s="81"/>
      <c r="H1125" s="145"/>
      <c r="I1125" s="101"/>
      <c r="J1125" s="5" t="s">
        <v>303</v>
      </c>
      <c r="K1125" s="20" t="s">
        <v>298</v>
      </c>
      <c r="L1125" s="164">
        <v>20000</v>
      </c>
      <c r="M1125" s="186">
        <f t="shared" ref="M1125" si="189">L1125</f>
        <v>20000</v>
      </c>
      <c r="N1125" s="186"/>
      <c r="O1125" s="186"/>
      <c r="P1125" s="186"/>
      <c r="Q1125" s="186">
        <f t="shared" si="163"/>
        <v>20000</v>
      </c>
      <c r="R1125" s="248"/>
      <c r="S1125" s="248"/>
      <c r="T1125" s="248"/>
      <c r="U1125" s="251"/>
      <c r="V1125" s="248"/>
      <c r="W1125" s="248"/>
      <c r="X1125" s="248"/>
      <c r="Y1125" s="248"/>
      <c r="Z1125" s="248"/>
      <c r="AA1125" s="248"/>
      <c r="AB1125" s="248"/>
      <c r="AC1125" s="248"/>
      <c r="AD1125" s="248"/>
      <c r="AE1125" s="248"/>
      <c r="AF1125" s="248"/>
      <c r="AG1125" s="248"/>
      <c r="AH1125" s="248"/>
      <c r="AI1125" s="248"/>
      <c r="AJ1125" s="248"/>
      <c r="AK1125" s="248"/>
      <c r="AL1125" s="249"/>
      <c r="AM1125" s="248"/>
      <c r="AN1125" s="248"/>
      <c r="AO1125" s="248"/>
    </row>
    <row r="1126" spans="1:41" s="291" customFormat="1" ht="18" customHeight="1" x14ac:dyDescent="0.25">
      <c r="A1126" s="437">
        <v>23</v>
      </c>
      <c r="B1126" s="455">
        <v>71955000</v>
      </c>
      <c r="C1126" s="100" t="s">
        <v>45</v>
      </c>
      <c r="D1126" s="100" t="s">
        <v>45</v>
      </c>
      <c r="E1126" s="448" t="s">
        <v>46</v>
      </c>
      <c r="F1126" s="101">
        <v>74</v>
      </c>
      <c r="G1126" s="454" t="s">
        <v>68</v>
      </c>
      <c r="H1126" s="143">
        <v>2481.4</v>
      </c>
      <c r="I1126" s="101">
        <v>108</v>
      </c>
      <c r="J1126" s="448" t="s">
        <v>184</v>
      </c>
      <c r="K1126" s="7" t="s">
        <v>5</v>
      </c>
      <c r="L1126" s="189">
        <f>L1127+L1128</f>
        <v>418438</v>
      </c>
      <c r="M1126" s="189">
        <f t="shared" ref="M1126" si="190">M1127+M1128</f>
        <v>20000</v>
      </c>
      <c r="N1126" s="189">
        <v>0</v>
      </c>
      <c r="O1126" s="164">
        <f t="shared" ref="O1126" si="191">O1127</f>
        <v>378516.1</v>
      </c>
      <c r="P1126" s="164">
        <f t="shared" ref="P1126" si="192">P1127</f>
        <v>19921.900000000001</v>
      </c>
      <c r="Q1126" s="186">
        <f t="shared" si="163"/>
        <v>418438</v>
      </c>
    </row>
    <row r="1127" spans="1:41" s="291" customFormat="1" ht="48" customHeight="1" x14ac:dyDescent="0.25">
      <c r="A1127" s="438"/>
      <c r="B1127" s="455">
        <v>71955000</v>
      </c>
      <c r="C1127" s="100" t="s">
        <v>45</v>
      </c>
      <c r="D1127" s="448"/>
      <c r="E1127" s="448"/>
      <c r="F1127" s="101"/>
      <c r="G1127" s="448"/>
      <c r="H1127" s="143"/>
      <c r="I1127" s="101"/>
      <c r="J1127" s="5" t="s">
        <v>185</v>
      </c>
      <c r="K1127" s="7">
        <v>20</v>
      </c>
      <c r="L1127" s="189">
        <v>398438</v>
      </c>
      <c r="M1127" s="164"/>
      <c r="N1127" s="164"/>
      <c r="O1127" s="189">
        <f>L1127*0.95</f>
        <v>378516.1</v>
      </c>
      <c r="P1127" s="189">
        <f>L1127*0.05</f>
        <v>19921.900000000001</v>
      </c>
      <c r="Q1127" s="186">
        <f t="shared" si="163"/>
        <v>398438</v>
      </c>
    </row>
    <row r="1128" spans="1:41" s="293" customFormat="1" ht="19.5" customHeight="1" x14ac:dyDescent="0.3">
      <c r="A1128" s="439"/>
      <c r="B1128" s="455">
        <v>71955000</v>
      </c>
      <c r="C1128" s="100" t="s">
        <v>45</v>
      </c>
      <c r="D1128" s="5"/>
      <c r="E1128" s="5"/>
      <c r="F1128" s="176"/>
      <c r="G1128" s="81"/>
      <c r="H1128" s="145"/>
      <c r="I1128" s="101"/>
      <c r="J1128" s="5" t="s">
        <v>303</v>
      </c>
      <c r="K1128" s="20" t="s">
        <v>298</v>
      </c>
      <c r="L1128" s="164">
        <v>20000</v>
      </c>
      <c r="M1128" s="186">
        <f t="shared" ref="M1128" si="193">L1128</f>
        <v>20000</v>
      </c>
      <c r="N1128" s="186"/>
      <c r="O1128" s="186"/>
      <c r="P1128" s="186"/>
      <c r="Q1128" s="186">
        <f t="shared" si="163"/>
        <v>20000</v>
      </c>
      <c r="R1128" s="290"/>
      <c r="S1128" s="290"/>
      <c r="T1128" s="290"/>
      <c r="U1128" s="291"/>
      <c r="V1128" s="290"/>
      <c r="W1128" s="290"/>
      <c r="X1128" s="290"/>
      <c r="Y1128" s="290"/>
      <c r="Z1128" s="290"/>
      <c r="AA1128" s="290"/>
      <c r="AB1128" s="290"/>
      <c r="AC1128" s="290"/>
      <c r="AD1128" s="290"/>
      <c r="AE1128" s="290"/>
      <c r="AF1128" s="290"/>
      <c r="AG1128" s="290"/>
      <c r="AH1128" s="290"/>
      <c r="AI1128" s="290"/>
      <c r="AJ1128" s="290"/>
      <c r="AK1128" s="290"/>
      <c r="AL1128" s="292"/>
      <c r="AM1128" s="290"/>
      <c r="AN1128" s="290"/>
      <c r="AO1128" s="290"/>
    </row>
    <row r="1129" spans="1:41" s="251" customFormat="1" ht="18" customHeight="1" x14ac:dyDescent="0.25">
      <c r="A1129" s="437">
        <v>24</v>
      </c>
      <c r="B1129" s="455">
        <v>71955000</v>
      </c>
      <c r="C1129" s="100" t="s">
        <v>45</v>
      </c>
      <c r="D1129" s="100" t="s">
        <v>45</v>
      </c>
      <c r="E1129" s="448" t="s">
        <v>46</v>
      </c>
      <c r="F1129" s="101">
        <v>79</v>
      </c>
      <c r="G1129" s="454" t="s">
        <v>68</v>
      </c>
      <c r="H1129" s="143">
        <v>4133.6000000000004</v>
      </c>
      <c r="I1129" s="101">
        <v>205</v>
      </c>
      <c r="J1129" s="448" t="s">
        <v>184</v>
      </c>
      <c r="K1129" s="7" t="s">
        <v>5</v>
      </c>
      <c r="L1129" s="189">
        <f>L1130+L1131</f>
        <v>145196</v>
      </c>
      <c r="M1129" s="189">
        <f t="shared" ref="M1129" si="194">M1130+M1131</f>
        <v>20000</v>
      </c>
      <c r="N1129" s="189">
        <v>0</v>
      </c>
      <c r="O1129" s="164">
        <f t="shared" ref="O1129" si="195">O1130</f>
        <v>118936.2</v>
      </c>
      <c r="P1129" s="164">
        <f t="shared" ref="P1129" si="196">P1130</f>
        <v>6259.8</v>
      </c>
      <c r="Q1129" s="186">
        <f t="shared" si="163"/>
        <v>145196</v>
      </c>
    </row>
    <row r="1130" spans="1:41" s="251" customFormat="1" ht="48" customHeight="1" x14ac:dyDescent="0.25">
      <c r="A1130" s="438"/>
      <c r="B1130" s="455">
        <v>71955000</v>
      </c>
      <c r="C1130" s="100" t="s">
        <v>45</v>
      </c>
      <c r="D1130" s="448"/>
      <c r="E1130" s="448"/>
      <c r="F1130" s="101"/>
      <c r="G1130" s="448"/>
      <c r="H1130" s="143"/>
      <c r="I1130" s="101"/>
      <c r="J1130" s="5" t="s">
        <v>185</v>
      </c>
      <c r="K1130" s="7">
        <v>20</v>
      </c>
      <c r="L1130" s="189">
        <v>125196</v>
      </c>
      <c r="M1130" s="164"/>
      <c r="N1130" s="164"/>
      <c r="O1130" s="189">
        <f>L1130*0.95</f>
        <v>118936.2</v>
      </c>
      <c r="P1130" s="189">
        <f>L1130*0.05</f>
        <v>6259.8</v>
      </c>
      <c r="Q1130" s="186">
        <f t="shared" si="163"/>
        <v>125196</v>
      </c>
    </row>
    <row r="1131" spans="1:41" s="250" customFormat="1" ht="19.5" customHeight="1" x14ac:dyDescent="0.3">
      <c r="A1131" s="281"/>
      <c r="B1131" s="455">
        <v>71955000</v>
      </c>
      <c r="C1131" s="100" t="s">
        <v>45</v>
      </c>
      <c r="D1131" s="5"/>
      <c r="E1131" s="5"/>
      <c r="F1131" s="176"/>
      <c r="G1131" s="81"/>
      <c r="H1131" s="145"/>
      <c r="I1131" s="101"/>
      <c r="J1131" s="5" t="s">
        <v>303</v>
      </c>
      <c r="K1131" s="20" t="s">
        <v>298</v>
      </c>
      <c r="L1131" s="164">
        <v>20000</v>
      </c>
      <c r="M1131" s="186">
        <f t="shared" ref="M1131" si="197">L1131</f>
        <v>20000</v>
      </c>
      <c r="N1131" s="186"/>
      <c r="O1131" s="186"/>
      <c r="P1131" s="186"/>
      <c r="Q1131" s="186">
        <f t="shared" ref="Q1131:Q1190" si="198">M1131+N1131+O1131+P1131</f>
        <v>20000</v>
      </c>
      <c r="R1131" s="248"/>
      <c r="S1131" s="248"/>
      <c r="T1131" s="248"/>
      <c r="U1131" s="251"/>
      <c r="V1131" s="248"/>
      <c r="W1131" s="248"/>
      <c r="X1131" s="248"/>
      <c r="Y1131" s="248"/>
      <c r="Z1131" s="248"/>
      <c r="AA1131" s="248"/>
      <c r="AB1131" s="248"/>
      <c r="AC1131" s="248"/>
      <c r="AD1131" s="248"/>
      <c r="AE1131" s="248"/>
      <c r="AF1131" s="248"/>
      <c r="AG1131" s="248"/>
      <c r="AH1131" s="248"/>
      <c r="AI1131" s="248"/>
      <c r="AJ1131" s="248"/>
      <c r="AK1131" s="248"/>
      <c r="AL1131" s="249"/>
      <c r="AM1131" s="248"/>
      <c r="AN1131" s="248"/>
      <c r="AO1131" s="248"/>
    </row>
    <row r="1132" spans="1:41" ht="18" customHeight="1" x14ac:dyDescent="0.25">
      <c r="A1132" s="480" t="s">
        <v>199</v>
      </c>
      <c r="B1132" s="481"/>
      <c r="C1132" s="481"/>
      <c r="D1132" s="481"/>
      <c r="E1132" s="482"/>
      <c r="F1132" s="101">
        <v>72</v>
      </c>
      <c r="G1132" s="454" t="s">
        <v>5</v>
      </c>
      <c r="H1132" s="137">
        <f>H1134+H1137+H1140+H1143+H1146+H1150+H1166+H1218+H1225+H1153+H1157+H1160+H1163+H1169+H1172+H1175+H1178+H1181+H1185+H1188+H1192+H1196+H1200+H1203+H1206+H1209+H1212+H1215+H1222+H1228+H1232+H1234+H1237+H1240+H1244+H1247+H1250+H1253+H1256+H1259+H1262+H1265+H1268+H1271+H1274+H1277+H1280+H1283+H1286+H1289+H1292+H1295+H1298+H1301+H1304+H1307+H1310+H1313+H1316+H1319+H1322+H1325+H1328+H1331+H1334+H1337+H1340+H1343+H1346+H1349+H1352+H1355</f>
        <v>395891.29999999981</v>
      </c>
      <c r="I1132" s="101">
        <f>I1134+I1137+I1140+I1143+I1146+I1150+I1166+I1218+I1225+I1153+I1157+I1160+I1163+I1169+I1172+I1175+I1178+I1181+I1185+I1188+I1192+I1196+I1200+I1203+I1206+I1209+I1212+I1215+I1222+I1228+I1232+I1234+I1237+I1240+I1244+I1247+I1250+I1253+I1256+I1259+I1262+I1265+I1268+I1271+I1274+I1277+I1280+I1283+I1286+I1289+I1292+I1295+I1298+I1301+I1304+I1307+I1310+I1313+I1316+I1319+I1322+I1325+I1328+I1331+I1334+I1337+I1340+I1343+I1346+I1349+I1352+I1355</f>
        <v>17052</v>
      </c>
      <c r="J1132" s="454" t="s">
        <v>5</v>
      </c>
      <c r="K1132" s="7" t="s">
        <v>5</v>
      </c>
      <c r="L1132" s="137">
        <f>L1134+L1137+L1140+L1143+L1146+L1150+L1166+L1218+L1225+L1153+L1157+L1160+L1163+L1169+L1172+L1175+L1178+L1181+L1185+L1188+L1192+L1196+L1200+L1203+L1206+L1209+L1212+L1215+L1222+L1228+L1232+L1234+L1237+L1240+L1244+L1247+L1250+L1253+L1256+L1259+L1262+L1265+L1268+L1271+L1274+L1277+L1280+L1283+L1286+L1289+L1292+L1295+L1298+L1301+L1304+L1307+L1310+L1313+L1316+L1319+L1322+L1325+L1328+L1331+L1334+L1337+L1340+L1343+L1346+L1349+L1352+L1355</f>
        <v>248717487</v>
      </c>
      <c r="M1132" s="137">
        <f>M1134+M1137+M1140+M1143+M1146+M1150+M1166+M1218+M1225+M1153+M1157+M1160+M1163+M1169+M1172+M1175+M1178+M1181+M1185+M1188+M1192+M1196+M1200+M1203+M1206+M1209+M1212+M1215+M1222+M1228+M1232+M1234+M1237+M1240+M1244+M1247+M1250+M1253+M1256+M1259+M1262+M1265+M1268+M1271+M1274+M1277+M1280+M1283+M1286+M1289+M1292+M1295+M1298+M1301+M1304+M1307+M1310+M1313+M1316+M1319+M1322+M1325+M1328+M1331+M1334+M1337+M1340+M1343+M1346+M1349+M1352+M1355</f>
        <v>240687477</v>
      </c>
      <c r="N1132" s="137">
        <f>N1134+N1137+N1140+N1143+N1146+N1150+N1166+N1218+N1225+N1153+N1157+N1160+N1163+N1169+N1172+N1175+N1178+N1181+N1185+N1188+N1192+N1196+N1200+N1203+N1206+N1209+N1212+N1215+N1222+N1228+N1232+N1234+N1237+N1240+N1244+N1247+N1250+N1253+N1256+N1259+N1262+N1265+N1268+N1271+N1274+N1277+N1280+N1283+N1286+N1289+N1292+N1295+N1298+N1301+N1304+N1307+N1310+N1313+N1316+N1319+N1322+N1325+N1328+N1331+N1334+N1337+N1340+N1343+N1346+N1349+N1352+N1355</f>
        <v>0</v>
      </c>
      <c r="O1132" s="137">
        <f>O1133+O1134+O1137+O1140+O1143+O1146+O1150+O1166+O1218+O1225+O1153+O1157+O1160+O1163+O1169+O1172+O1175+O1178++O1181+O1185+O1188+O1192+O1196+O1200+O1203+O1206+O1209+O1212+O1215+O1222+O1228+O1232+O1234+O1237+O1240+O1244+O1247+O1250+O1253+O1256+O1259+O1262+O1265+O1268+O1271+O1274+O1277+O1280+O1283+O1286+O1289+O1292+O1295+O1298+O1301+O1304+O1307+O1310+O1313+O1316+O1319+O1322+O1325+O1328+O1331+O1334+O1337+O1340+O1343+O1346+O1349+O1352+O1355</f>
        <v>8032999.9999999991</v>
      </c>
      <c r="P1132" s="137">
        <f>P1134+P1137+P1140+P1143+P1146+P1150+P1166+P1218+P1225+P1153+P1157+P1160+P1163+P1169+P1172+P1175+P1178+P1181+P1185+P1188+P1192+P1196+P1200+P1203+P1206+P1209+P1212+P1215+P1222+P1228+P1232+P1234+P1237+P1240+P1244+P1247+P1250+P1253+P1256+P1259+P1262+P1265+P1268+P1271+P1274+P1277+P1280+P1283+P1286+P1289+P1292+P1295+P1298+P1301+P1304+P1307+P1310+P1313+P1316+P1319+P1322+P1325+P1328+P1331+P1334+P1337+P1340+P1343+P1346+P1349+P1352+P1355</f>
        <v>401500.50000000006</v>
      </c>
      <c r="Q1132" s="186">
        <f>M1132+N1132+O1132+P1132</f>
        <v>249121977.5</v>
      </c>
    </row>
    <row r="1133" spans="1:41" ht="18" customHeight="1" x14ac:dyDescent="0.25">
      <c r="A1133" s="448"/>
      <c r="B1133" s="480" t="s">
        <v>97</v>
      </c>
      <c r="C1133" s="481"/>
      <c r="D1133" s="481"/>
      <c r="E1133" s="481"/>
      <c r="F1133" s="481"/>
      <c r="G1133" s="481"/>
      <c r="H1133" s="481"/>
      <c r="I1133" s="482"/>
      <c r="J1133" s="454" t="s">
        <v>5</v>
      </c>
      <c r="K1133" s="7" t="s">
        <v>5</v>
      </c>
      <c r="L1133" s="186"/>
      <c r="M1133" s="187"/>
      <c r="N1133" s="187"/>
      <c r="O1133" s="186">
        <v>404490.5</v>
      </c>
      <c r="P1133" s="187"/>
      <c r="Q1133" s="186">
        <f t="shared" si="198"/>
        <v>404490.5</v>
      </c>
      <c r="R1133" s="140"/>
    </row>
    <row r="1134" spans="1:41" ht="18" customHeight="1" x14ac:dyDescent="0.25">
      <c r="A1134" s="437">
        <v>1</v>
      </c>
      <c r="B1134" s="454">
        <v>71956000</v>
      </c>
      <c r="C1134" s="448" t="s">
        <v>39</v>
      </c>
      <c r="D1134" s="448" t="s">
        <v>39</v>
      </c>
      <c r="E1134" s="448" t="s">
        <v>350</v>
      </c>
      <c r="F1134" s="101" t="s">
        <v>200</v>
      </c>
      <c r="G1134" s="454" t="s">
        <v>68</v>
      </c>
      <c r="H1134" s="143">
        <v>4919.8</v>
      </c>
      <c r="I1134" s="101">
        <v>223</v>
      </c>
      <c r="J1134" s="448" t="s">
        <v>184</v>
      </c>
      <c r="K1134" s="7" t="s">
        <v>5</v>
      </c>
      <c r="L1134" s="189">
        <f>L1135+L1136</f>
        <v>5791490</v>
      </c>
      <c r="M1134" s="164">
        <f>L1134</f>
        <v>5791490</v>
      </c>
      <c r="N1134" s="189">
        <v>0</v>
      </c>
      <c r="O1134" s="189">
        <v>0</v>
      </c>
      <c r="P1134" s="189">
        <v>0</v>
      </c>
      <c r="Q1134" s="186">
        <f t="shared" si="198"/>
        <v>5791490</v>
      </c>
    </row>
    <row r="1135" spans="1:41" ht="18" customHeight="1" x14ac:dyDescent="0.25">
      <c r="A1135" s="438"/>
      <c r="B1135" s="454">
        <v>71956000</v>
      </c>
      <c r="C1135" s="448" t="s">
        <v>39</v>
      </c>
      <c r="D1135" s="448"/>
      <c r="E1135" s="448"/>
      <c r="F1135" s="101"/>
      <c r="G1135" s="448"/>
      <c r="H1135" s="143"/>
      <c r="I1135" s="101"/>
      <c r="J1135" s="88" t="s">
        <v>189</v>
      </c>
      <c r="K1135" s="7">
        <v>21</v>
      </c>
      <c r="L1135" s="189">
        <v>121342</v>
      </c>
      <c r="M1135" s="189">
        <f t="shared" ref="M1135:M1136" si="199">L1135</f>
        <v>121342</v>
      </c>
      <c r="N1135" s="164"/>
      <c r="O1135" s="164"/>
      <c r="P1135" s="164"/>
      <c r="Q1135" s="186">
        <f t="shared" si="198"/>
        <v>121342</v>
      </c>
    </row>
    <row r="1136" spans="1:41" ht="33" customHeight="1" x14ac:dyDescent="0.25">
      <c r="A1136" s="439"/>
      <c r="B1136" s="454">
        <v>71956000</v>
      </c>
      <c r="C1136" s="448" t="s">
        <v>39</v>
      </c>
      <c r="D1136" s="448"/>
      <c r="E1136" s="448"/>
      <c r="F1136" s="101"/>
      <c r="G1136" s="448"/>
      <c r="H1136" s="143"/>
      <c r="I1136" s="101"/>
      <c r="J1136" s="16" t="s">
        <v>194</v>
      </c>
      <c r="K1136" s="2" t="s">
        <v>37</v>
      </c>
      <c r="L1136" s="189">
        <v>5670148</v>
      </c>
      <c r="M1136" s="189">
        <f t="shared" si="199"/>
        <v>5670148</v>
      </c>
      <c r="N1136" s="164"/>
      <c r="O1136" s="164"/>
      <c r="P1136" s="164"/>
      <c r="Q1136" s="186">
        <f t="shared" si="198"/>
        <v>5670148</v>
      </c>
    </row>
    <row r="1137" spans="1:17" ht="18" customHeight="1" x14ac:dyDescent="0.25">
      <c r="A1137" s="437">
        <v>2</v>
      </c>
      <c r="B1137" s="454">
        <v>71956000</v>
      </c>
      <c r="C1137" s="448" t="s">
        <v>39</v>
      </c>
      <c r="D1137" s="448" t="s">
        <v>39</v>
      </c>
      <c r="E1137" s="448" t="s">
        <v>352</v>
      </c>
      <c r="F1137" s="101" t="s">
        <v>75</v>
      </c>
      <c r="G1137" s="454" t="s">
        <v>68</v>
      </c>
      <c r="H1137" s="143">
        <v>7630.3</v>
      </c>
      <c r="I1137" s="101">
        <v>335</v>
      </c>
      <c r="J1137" s="448" t="s">
        <v>184</v>
      </c>
      <c r="K1137" s="7" t="s">
        <v>5</v>
      </c>
      <c r="L1137" s="189">
        <f>L1138+L1139</f>
        <v>8971027</v>
      </c>
      <c r="M1137" s="164">
        <f>L1137</f>
        <v>8971027</v>
      </c>
      <c r="N1137" s="189">
        <v>0</v>
      </c>
      <c r="O1137" s="189">
        <v>0</v>
      </c>
      <c r="P1137" s="189">
        <v>0</v>
      </c>
      <c r="Q1137" s="186">
        <f t="shared" si="198"/>
        <v>8971027</v>
      </c>
    </row>
    <row r="1138" spans="1:17" ht="18" customHeight="1" x14ac:dyDescent="0.25">
      <c r="A1138" s="438"/>
      <c r="B1138" s="454">
        <v>71956000</v>
      </c>
      <c r="C1138" s="448" t="s">
        <v>39</v>
      </c>
      <c r="D1138" s="448"/>
      <c r="E1138" s="448"/>
      <c r="F1138" s="101"/>
      <c r="G1138" s="448"/>
      <c r="H1138" s="143"/>
      <c r="I1138" s="101"/>
      <c r="J1138" s="88" t="s">
        <v>189</v>
      </c>
      <c r="K1138" s="7">
        <v>21</v>
      </c>
      <c r="L1138" s="189">
        <v>187958</v>
      </c>
      <c r="M1138" s="189">
        <f t="shared" ref="M1138:M1139" si="200">L1138</f>
        <v>187958</v>
      </c>
      <c r="N1138" s="164"/>
      <c r="O1138" s="164"/>
      <c r="P1138" s="164"/>
      <c r="Q1138" s="186">
        <f t="shared" si="198"/>
        <v>187958</v>
      </c>
    </row>
    <row r="1139" spans="1:17" ht="33" customHeight="1" x14ac:dyDescent="0.25">
      <c r="A1139" s="439"/>
      <c r="B1139" s="454">
        <v>71956000</v>
      </c>
      <c r="C1139" s="448" t="s">
        <v>39</v>
      </c>
      <c r="D1139" s="448"/>
      <c r="E1139" s="448"/>
      <c r="F1139" s="101"/>
      <c r="G1139" s="448"/>
      <c r="H1139" s="143"/>
      <c r="I1139" s="101"/>
      <c r="J1139" s="16" t="s">
        <v>194</v>
      </c>
      <c r="K1139" s="2" t="s">
        <v>37</v>
      </c>
      <c r="L1139" s="189">
        <v>8783069</v>
      </c>
      <c r="M1139" s="189">
        <f t="shared" si="200"/>
        <v>8783069</v>
      </c>
      <c r="N1139" s="164"/>
      <c r="O1139" s="164"/>
      <c r="P1139" s="164"/>
      <c r="Q1139" s="186">
        <f t="shared" si="198"/>
        <v>8783069</v>
      </c>
    </row>
    <row r="1140" spans="1:17" ht="18" customHeight="1" x14ac:dyDescent="0.25">
      <c r="A1140" s="437">
        <v>3</v>
      </c>
      <c r="B1140" s="454">
        <v>71956000</v>
      </c>
      <c r="C1140" s="448" t="s">
        <v>39</v>
      </c>
      <c r="D1140" s="448" t="s">
        <v>39</v>
      </c>
      <c r="E1140" s="448" t="s">
        <v>352</v>
      </c>
      <c r="F1140" s="101" t="s">
        <v>201</v>
      </c>
      <c r="G1140" s="454" t="s">
        <v>68</v>
      </c>
      <c r="H1140" s="143">
        <v>7213.8</v>
      </c>
      <c r="I1140" s="101">
        <v>356</v>
      </c>
      <c r="J1140" s="448" t="s">
        <v>184</v>
      </c>
      <c r="K1140" s="7" t="s">
        <v>5</v>
      </c>
      <c r="L1140" s="189">
        <f>L1141+L1142</f>
        <v>8971027</v>
      </c>
      <c r="M1140" s="164">
        <f>L1140</f>
        <v>8971027</v>
      </c>
      <c r="N1140" s="189">
        <v>0</v>
      </c>
      <c r="O1140" s="189">
        <v>0</v>
      </c>
      <c r="P1140" s="189">
        <v>0</v>
      </c>
      <c r="Q1140" s="186">
        <f t="shared" si="198"/>
        <v>8971027</v>
      </c>
    </row>
    <row r="1141" spans="1:17" ht="18" customHeight="1" x14ac:dyDescent="0.25">
      <c r="A1141" s="438"/>
      <c r="B1141" s="454">
        <v>71956000</v>
      </c>
      <c r="C1141" s="448" t="s">
        <v>39</v>
      </c>
      <c r="D1141" s="448"/>
      <c r="E1141" s="448"/>
      <c r="F1141" s="101"/>
      <c r="G1141" s="448"/>
      <c r="H1141" s="143"/>
      <c r="I1141" s="101"/>
      <c r="J1141" s="88" t="s">
        <v>189</v>
      </c>
      <c r="K1141" s="7">
        <v>21</v>
      </c>
      <c r="L1141" s="189">
        <v>187958</v>
      </c>
      <c r="M1141" s="189">
        <f t="shared" ref="M1141:M1142" si="201">L1141</f>
        <v>187958</v>
      </c>
      <c r="N1141" s="164"/>
      <c r="O1141" s="164"/>
      <c r="P1141" s="164"/>
      <c r="Q1141" s="186">
        <f t="shared" si="198"/>
        <v>187958</v>
      </c>
    </row>
    <row r="1142" spans="1:17" ht="33" customHeight="1" x14ac:dyDescent="0.25">
      <c r="A1142" s="439"/>
      <c r="B1142" s="454">
        <v>71956000</v>
      </c>
      <c r="C1142" s="448" t="s">
        <v>39</v>
      </c>
      <c r="D1142" s="448"/>
      <c r="E1142" s="448"/>
      <c r="F1142" s="101"/>
      <c r="G1142" s="448"/>
      <c r="H1142" s="143"/>
      <c r="I1142" s="101"/>
      <c r="J1142" s="16" t="s">
        <v>194</v>
      </c>
      <c r="K1142" s="2" t="s">
        <v>37</v>
      </c>
      <c r="L1142" s="189">
        <v>8783069</v>
      </c>
      <c r="M1142" s="189">
        <f t="shared" si="201"/>
        <v>8783069</v>
      </c>
      <c r="N1142" s="164"/>
      <c r="O1142" s="164"/>
      <c r="P1142" s="164"/>
      <c r="Q1142" s="186">
        <f t="shared" si="198"/>
        <v>8783069</v>
      </c>
    </row>
    <row r="1143" spans="1:17" ht="18" customHeight="1" x14ac:dyDescent="0.25">
      <c r="A1143" s="437">
        <v>4</v>
      </c>
      <c r="B1143" s="454">
        <v>71956000</v>
      </c>
      <c r="C1143" s="448" t="s">
        <v>39</v>
      </c>
      <c r="D1143" s="448" t="s">
        <v>39</v>
      </c>
      <c r="E1143" s="448" t="s">
        <v>352</v>
      </c>
      <c r="F1143" s="101" t="s">
        <v>202</v>
      </c>
      <c r="G1143" s="454" t="s">
        <v>68</v>
      </c>
      <c r="H1143" s="143">
        <v>9706.6</v>
      </c>
      <c r="I1143" s="101">
        <v>437</v>
      </c>
      <c r="J1143" s="448" t="s">
        <v>184</v>
      </c>
      <c r="K1143" s="7" t="s">
        <v>5</v>
      </c>
      <c r="L1143" s="189">
        <f>L1144+L1145</f>
        <v>11961315</v>
      </c>
      <c r="M1143" s="164">
        <f>L1143</f>
        <v>11961315</v>
      </c>
      <c r="N1143" s="189">
        <v>0</v>
      </c>
      <c r="O1143" s="189">
        <v>0</v>
      </c>
      <c r="P1143" s="189">
        <v>0</v>
      </c>
      <c r="Q1143" s="186">
        <f t="shared" si="198"/>
        <v>11961315</v>
      </c>
    </row>
    <row r="1144" spans="1:17" ht="18" customHeight="1" x14ac:dyDescent="0.25">
      <c r="A1144" s="438"/>
      <c r="B1144" s="454">
        <v>71956000</v>
      </c>
      <c r="C1144" s="448" t="s">
        <v>39</v>
      </c>
      <c r="D1144" s="448"/>
      <c r="E1144" s="448"/>
      <c r="F1144" s="101"/>
      <c r="G1144" s="448"/>
      <c r="H1144" s="143"/>
      <c r="I1144" s="101"/>
      <c r="J1144" s="88" t="s">
        <v>189</v>
      </c>
      <c r="K1144" s="7">
        <v>21</v>
      </c>
      <c r="L1144" s="189">
        <v>250610</v>
      </c>
      <c r="M1144" s="189">
        <f t="shared" ref="M1144:M1145" si="202">L1144</f>
        <v>250610</v>
      </c>
      <c r="N1144" s="164"/>
      <c r="O1144" s="164"/>
      <c r="P1144" s="164"/>
      <c r="Q1144" s="186">
        <f t="shared" si="198"/>
        <v>250610</v>
      </c>
    </row>
    <row r="1145" spans="1:17" ht="33" customHeight="1" x14ac:dyDescent="0.25">
      <c r="A1145" s="439"/>
      <c r="B1145" s="454">
        <v>71956000</v>
      </c>
      <c r="C1145" s="448" t="s">
        <v>39</v>
      </c>
      <c r="D1145" s="448"/>
      <c r="E1145" s="448"/>
      <c r="F1145" s="101"/>
      <c r="G1145" s="448"/>
      <c r="H1145" s="143"/>
      <c r="I1145" s="101"/>
      <c r="J1145" s="16" t="s">
        <v>194</v>
      </c>
      <c r="K1145" s="2" t="s">
        <v>37</v>
      </c>
      <c r="L1145" s="189">
        <v>11710705</v>
      </c>
      <c r="M1145" s="189">
        <f t="shared" si="202"/>
        <v>11710705</v>
      </c>
      <c r="N1145" s="164"/>
      <c r="O1145" s="164"/>
      <c r="P1145" s="164"/>
      <c r="Q1145" s="186">
        <f t="shared" si="198"/>
        <v>11710705</v>
      </c>
    </row>
    <row r="1146" spans="1:17" ht="18" customHeight="1" x14ac:dyDescent="0.25">
      <c r="A1146" s="437">
        <v>5</v>
      </c>
      <c r="B1146" s="454">
        <v>71956000</v>
      </c>
      <c r="C1146" s="448" t="s">
        <v>39</v>
      </c>
      <c r="D1146" s="448" t="s">
        <v>39</v>
      </c>
      <c r="E1146" s="448" t="s">
        <v>354</v>
      </c>
      <c r="F1146" s="101" t="s">
        <v>40</v>
      </c>
      <c r="G1146" s="454" t="s">
        <v>68</v>
      </c>
      <c r="H1146" s="143">
        <v>8246.2000000000007</v>
      </c>
      <c r="I1146" s="101">
        <v>383</v>
      </c>
      <c r="J1146" s="448" t="s">
        <v>184</v>
      </c>
      <c r="K1146" s="7" t="s">
        <v>5</v>
      </c>
      <c r="L1146" s="189">
        <f>L1147+L1148+L1149</f>
        <v>11444466</v>
      </c>
      <c r="M1146" s="164">
        <f>L1146</f>
        <v>11444466</v>
      </c>
      <c r="N1146" s="189">
        <v>0</v>
      </c>
      <c r="O1146" s="189">
        <v>0</v>
      </c>
      <c r="P1146" s="189">
        <v>0</v>
      </c>
      <c r="Q1146" s="186">
        <f t="shared" si="198"/>
        <v>11444466</v>
      </c>
    </row>
    <row r="1147" spans="1:17" ht="18" customHeight="1" x14ac:dyDescent="0.25">
      <c r="A1147" s="438"/>
      <c r="B1147" s="454">
        <v>71956000</v>
      </c>
      <c r="C1147" s="448" t="s">
        <v>39</v>
      </c>
      <c r="D1147" s="448"/>
      <c r="E1147" s="448"/>
      <c r="F1147" s="101"/>
      <c r="G1147" s="448"/>
      <c r="H1147" s="143"/>
      <c r="I1147" s="101"/>
      <c r="J1147" s="16" t="s">
        <v>189</v>
      </c>
      <c r="K1147" s="7">
        <v>21</v>
      </c>
      <c r="L1147" s="189">
        <v>239781</v>
      </c>
      <c r="M1147" s="189">
        <f t="shared" ref="M1147:M1149" si="203">L1147</f>
        <v>239781</v>
      </c>
      <c r="N1147" s="164"/>
      <c r="O1147" s="164"/>
      <c r="P1147" s="164"/>
      <c r="Q1147" s="186">
        <f t="shared" si="198"/>
        <v>239781</v>
      </c>
    </row>
    <row r="1148" spans="1:17" ht="18" customHeight="1" x14ac:dyDescent="0.25">
      <c r="A1148" s="438"/>
      <c r="B1148" s="454">
        <v>71956000</v>
      </c>
      <c r="C1148" s="448" t="s">
        <v>39</v>
      </c>
      <c r="D1148" s="448"/>
      <c r="E1148" s="448"/>
      <c r="F1148" s="101"/>
      <c r="G1148" s="448"/>
      <c r="H1148" s="143"/>
      <c r="I1148" s="101"/>
      <c r="J1148" s="16" t="s">
        <v>186</v>
      </c>
      <c r="K1148" s="7">
        <v>10</v>
      </c>
      <c r="L1148" s="189">
        <v>7945941</v>
      </c>
      <c r="M1148" s="189">
        <f t="shared" si="203"/>
        <v>7945941</v>
      </c>
      <c r="N1148" s="164"/>
      <c r="O1148" s="164"/>
      <c r="P1148" s="164"/>
      <c r="Q1148" s="186">
        <f t="shared" si="198"/>
        <v>7945941</v>
      </c>
    </row>
    <row r="1149" spans="1:17" ht="18" customHeight="1" x14ac:dyDescent="0.25">
      <c r="A1149" s="439"/>
      <c r="B1149" s="454">
        <v>71956000</v>
      </c>
      <c r="C1149" s="448" t="s">
        <v>39</v>
      </c>
      <c r="D1149" s="448"/>
      <c r="E1149" s="448"/>
      <c r="F1149" s="101"/>
      <c r="G1149" s="448"/>
      <c r="H1149" s="143"/>
      <c r="I1149" s="101"/>
      <c r="J1149" s="16" t="s">
        <v>191</v>
      </c>
      <c r="K1149" s="20" t="s">
        <v>9</v>
      </c>
      <c r="L1149" s="189">
        <v>3258744</v>
      </c>
      <c r="M1149" s="189">
        <f t="shared" si="203"/>
        <v>3258744</v>
      </c>
      <c r="N1149" s="164"/>
      <c r="O1149" s="164"/>
      <c r="P1149" s="164"/>
      <c r="Q1149" s="186">
        <f t="shared" si="198"/>
        <v>3258744</v>
      </c>
    </row>
    <row r="1150" spans="1:17" ht="18" customHeight="1" x14ac:dyDescent="0.25">
      <c r="A1150" s="437">
        <v>6</v>
      </c>
      <c r="B1150" s="454">
        <v>71956000</v>
      </c>
      <c r="C1150" s="448" t="s">
        <v>39</v>
      </c>
      <c r="D1150" s="448" t="s">
        <v>39</v>
      </c>
      <c r="E1150" s="448" t="s">
        <v>354</v>
      </c>
      <c r="F1150" s="101" t="s">
        <v>177</v>
      </c>
      <c r="G1150" s="454" t="s">
        <v>68</v>
      </c>
      <c r="H1150" s="143">
        <v>8012.9</v>
      </c>
      <c r="I1150" s="101">
        <v>366</v>
      </c>
      <c r="J1150" s="448" t="s">
        <v>184</v>
      </c>
      <c r="K1150" s="7" t="s">
        <v>5</v>
      </c>
      <c r="L1150" s="189">
        <f>L1151+L1152</f>
        <v>3374737</v>
      </c>
      <c r="M1150" s="164">
        <f>L1150</f>
        <v>3374737</v>
      </c>
      <c r="N1150" s="189">
        <v>0</v>
      </c>
      <c r="O1150" s="189">
        <v>0</v>
      </c>
      <c r="P1150" s="189">
        <v>0</v>
      </c>
      <c r="Q1150" s="186">
        <f t="shared" si="198"/>
        <v>3374737</v>
      </c>
    </row>
    <row r="1151" spans="1:17" ht="18" customHeight="1" x14ac:dyDescent="0.25">
      <c r="A1151" s="438"/>
      <c r="B1151" s="454">
        <v>71956000</v>
      </c>
      <c r="C1151" s="448" t="s">
        <v>39</v>
      </c>
      <c r="D1151" s="448"/>
      <c r="E1151" s="448"/>
      <c r="F1151" s="101"/>
      <c r="G1151" s="448"/>
      <c r="H1151" s="143"/>
      <c r="I1151" s="101"/>
      <c r="J1151" s="16" t="s">
        <v>189</v>
      </c>
      <c r="K1151" s="7">
        <v>21</v>
      </c>
      <c r="L1151" s="189">
        <v>70707</v>
      </c>
      <c r="M1151" s="189">
        <f t="shared" ref="M1151:M1152" si="204">L1151</f>
        <v>70707</v>
      </c>
      <c r="N1151" s="164"/>
      <c r="O1151" s="164"/>
      <c r="P1151" s="164"/>
      <c r="Q1151" s="186">
        <f t="shared" si="198"/>
        <v>70707</v>
      </c>
    </row>
    <row r="1152" spans="1:17" ht="18" customHeight="1" x14ac:dyDescent="0.25">
      <c r="A1152" s="439"/>
      <c r="B1152" s="454">
        <v>71956000</v>
      </c>
      <c r="C1152" s="448" t="s">
        <v>39</v>
      </c>
      <c r="D1152" s="448"/>
      <c r="E1152" s="448"/>
      <c r="F1152" s="101"/>
      <c r="G1152" s="448"/>
      <c r="H1152" s="143"/>
      <c r="I1152" s="101"/>
      <c r="J1152" s="16" t="s">
        <v>191</v>
      </c>
      <c r="K1152" s="20" t="s">
        <v>9</v>
      </c>
      <c r="L1152" s="189">
        <v>3304030</v>
      </c>
      <c r="M1152" s="189">
        <f t="shared" si="204"/>
        <v>3304030</v>
      </c>
      <c r="N1152" s="164"/>
      <c r="O1152" s="164"/>
      <c r="P1152" s="164"/>
      <c r="Q1152" s="186">
        <f t="shared" si="198"/>
        <v>3304030</v>
      </c>
    </row>
    <row r="1153" spans="1:41" ht="18" customHeight="1" x14ac:dyDescent="0.25">
      <c r="A1153" s="437">
        <v>7</v>
      </c>
      <c r="B1153" s="454">
        <v>71956000</v>
      </c>
      <c r="C1153" s="448" t="s">
        <v>39</v>
      </c>
      <c r="D1153" s="448" t="s">
        <v>39</v>
      </c>
      <c r="E1153" s="448" t="s">
        <v>354</v>
      </c>
      <c r="F1153" s="101" t="s">
        <v>76</v>
      </c>
      <c r="G1153" s="454" t="s">
        <v>68</v>
      </c>
      <c r="H1153" s="143">
        <v>10918.3</v>
      </c>
      <c r="I1153" s="101">
        <v>506</v>
      </c>
      <c r="J1153" s="448" t="s">
        <v>184</v>
      </c>
      <c r="K1153" s="7" t="s">
        <v>5</v>
      </c>
      <c r="L1153" s="189">
        <f>L1154+L1155+L1156</f>
        <v>15116832</v>
      </c>
      <c r="M1153" s="164">
        <f>L1153</f>
        <v>15116832</v>
      </c>
      <c r="N1153" s="189">
        <v>0</v>
      </c>
      <c r="O1153" s="189">
        <v>0</v>
      </c>
      <c r="P1153" s="189">
        <v>0</v>
      </c>
      <c r="Q1153" s="186">
        <f t="shared" si="198"/>
        <v>15116832</v>
      </c>
    </row>
    <row r="1154" spans="1:41" ht="18" customHeight="1" x14ac:dyDescent="0.25">
      <c r="A1154" s="438"/>
      <c r="B1154" s="454">
        <v>71956000</v>
      </c>
      <c r="C1154" s="448" t="s">
        <v>39</v>
      </c>
      <c r="D1154" s="448"/>
      <c r="E1154" s="448"/>
      <c r="F1154" s="101"/>
      <c r="G1154" s="448"/>
      <c r="H1154" s="143"/>
      <c r="I1154" s="101"/>
      <c r="J1154" s="16" t="s">
        <v>189</v>
      </c>
      <c r="K1154" s="7">
        <v>21</v>
      </c>
      <c r="L1154" s="189">
        <v>316723</v>
      </c>
      <c r="M1154" s="189">
        <f t="shared" ref="M1154:M1156" si="205">L1154</f>
        <v>316723</v>
      </c>
      <c r="N1154" s="164"/>
      <c r="O1154" s="164"/>
      <c r="P1154" s="164"/>
      <c r="Q1154" s="186">
        <f t="shared" si="198"/>
        <v>316723</v>
      </c>
    </row>
    <row r="1155" spans="1:41" ht="18" customHeight="1" x14ac:dyDescent="0.25">
      <c r="A1155" s="438"/>
      <c r="B1155" s="454">
        <v>71956000</v>
      </c>
      <c r="C1155" s="448" t="s">
        <v>39</v>
      </c>
      <c r="D1155" s="448"/>
      <c r="E1155" s="448"/>
      <c r="F1155" s="101"/>
      <c r="G1155" s="448"/>
      <c r="H1155" s="143"/>
      <c r="I1155" s="101"/>
      <c r="J1155" s="16" t="s">
        <v>191</v>
      </c>
      <c r="K1155" s="20" t="s">
        <v>9</v>
      </c>
      <c r="L1155" s="189">
        <v>4363489</v>
      </c>
      <c r="M1155" s="189">
        <f t="shared" si="205"/>
        <v>4363489</v>
      </c>
      <c r="N1155" s="164"/>
      <c r="O1155" s="164"/>
      <c r="P1155" s="164"/>
      <c r="Q1155" s="186">
        <f t="shared" si="198"/>
        <v>4363489</v>
      </c>
    </row>
    <row r="1156" spans="1:41" ht="18" customHeight="1" x14ac:dyDescent="0.25">
      <c r="A1156" s="439"/>
      <c r="B1156" s="454">
        <v>71956000</v>
      </c>
      <c r="C1156" s="448" t="s">
        <v>39</v>
      </c>
      <c r="D1156" s="448"/>
      <c r="E1156" s="448"/>
      <c r="F1156" s="101"/>
      <c r="G1156" s="448"/>
      <c r="H1156" s="143"/>
      <c r="I1156" s="101"/>
      <c r="J1156" s="16" t="s">
        <v>186</v>
      </c>
      <c r="K1156" s="7">
        <v>10</v>
      </c>
      <c r="L1156" s="189">
        <v>10436620</v>
      </c>
      <c r="M1156" s="189">
        <f t="shared" si="205"/>
        <v>10436620</v>
      </c>
      <c r="N1156" s="164"/>
      <c r="O1156" s="164"/>
      <c r="P1156" s="164"/>
      <c r="Q1156" s="186">
        <f t="shared" si="198"/>
        <v>10436620</v>
      </c>
    </row>
    <row r="1157" spans="1:41" ht="18" customHeight="1" x14ac:dyDescent="0.25">
      <c r="A1157" s="437">
        <v>8</v>
      </c>
      <c r="B1157" s="454">
        <v>71956000</v>
      </c>
      <c r="C1157" s="448" t="s">
        <v>39</v>
      </c>
      <c r="D1157" s="448" t="s">
        <v>39</v>
      </c>
      <c r="E1157" s="448" t="s">
        <v>358</v>
      </c>
      <c r="F1157" s="101" t="s">
        <v>203</v>
      </c>
      <c r="G1157" s="454" t="s">
        <v>68</v>
      </c>
      <c r="H1157" s="143">
        <v>3945.2</v>
      </c>
      <c r="I1157" s="101">
        <v>195</v>
      </c>
      <c r="J1157" s="448" t="s">
        <v>184</v>
      </c>
      <c r="K1157" s="7" t="s">
        <v>5</v>
      </c>
      <c r="L1157" s="189">
        <f>L1158+L1159</f>
        <v>4307457</v>
      </c>
      <c r="M1157" s="164">
        <f>L1157</f>
        <v>4307457</v>
      </c>
      <c r="N1157" s="189">
        <v>0</v>
      </c>
      <c r="O1157" s="189">
        <v>0</v>
      </c>
      <c r="P1157" s="189">
        <v>0</v>
      </c>
      <c r="Q1157" s="186">
        <f t="shared" si="198"/>
        <v>4307457</v>
      </c>
    </row>
    <row r="1158" spans="1:41" ht="18" customHeight="1" x14ac:dyDescent="0.25">
      <c r="A1158" s="438"/>
      <c r="B1158" s="454">
        <v>71956000</v>
      </c>
      <c r="C1158" s="448" t="s">
        <v>39</v>
      </c>
      <c r="D1158" s="448"/>
      <c r="E1158" s="448"/>
      <c r="F1158" s="101"/>
      <c r="G1158" s="448"/>
      <c r="H1158" s="143"/>
      <c r="I1158" s="101"/>
      <c r="J1158" s="16" t="s">
        <v>189</v>
      </c>
      <c r="K1158" s="7">
        <v>21</v>
      </c>
      <c r="L1158" s="189">
        <v>90249</v>
      </c>
      <c r="M1158" s="189">
        <f t="shared" ref="M1158:M1159" si="206">L1158</f>
        <v>90249</v>
      </c>
      <c r="N1158" s="164"/>
      <c r="O1158" s="164"/>
      <c r="P1158" s="164"/>
      <c r="Q1158" s="186">
        <f t="shared" si="198"/>
        <v>90249</v>
      </c>
    </row>
    <row r="1159" spans="1:41" ht="18" customHeight="1" x14ac:dyDescent="0.25">
      <c r="A1159" s="439"/>
      <c r="B1159" s="454">
        <v>71956000</v>
      </c>
      <c r="C1159" s="448" t="s">
        <v>39</v>
      </c>
      <c r="D1159" s="448"/>
      <c r="E1159" s="448"/>
      <c r="F1159" s="101"/>
      <c r="G1159" s="448"/>
      <c r="H1159" s="143"/>
      <c r="I1159" s="101"/>
      <c r="J1159" s="16" t="s">
        <v>186</v>
      </c>
      <c r="K1159" s="7">
        <v>10</v>
      </c>
      <c r="L1159" s="189">
        <v>4217208</v>
      </c>
      <c r="M1159" s="189">
        <f t="shared" si="206"/>
        <v>4217208</v>
      </c>
      <c r="N1159" s="164"/>
      <c r="O1159" s="164"/>
      <c r="P1159" s="164"/>
      <c r="Q1159" s="186">
        <f t="shared" si="198"/>
        <v>4217208</v>
      </c>
    </row>
    <row r="1160" spans="1:41" ht="18" customHeight="1" x14ac:dyDescent="0.25">
      <c r="A1160" s="437">
        <v>9</v>
      </c>
      <c r="B1160" s="454">
        <v>71956000</v>
      </c>
      <c r="C1160" s="448" t="s">
        <v>39</v>
      </c>
      <c r="D1160" s="448" t="s">
        <v>39</v>
      </c>
      <c r="E1160" s="448" t="s">
        <v>358</v>
      </c>
      <c r="F1160" s="101" t="s">
        <v>125</v>
      </c>
      <c r="G1160" s="454" t="s">
        <v>68</v>
      </c>
      <c r="H1160" s="143">
        <v>7746.7</v>
      </c>
      <c r="I1160" s="101">
        <v>342</v>
      </c>
      <c r="J1160" s="448" t="s">
        <v>184</v>
      </c>
      <c r="K1160" s="7" t="s">
        <v>5</v>
      </c>
      <c r="L1160" s="189">
        <f>L1161+L1162</f>
        <v>6253957</v>
      </c>
      <c r="M1160" s="164">
        <f>L1160</f>
        <v>6253957</v>
      </c>
      <c r="N1160" s="189">
        <v>0</v>
      </c>
      <c r="O1160" s="189">
        <v>0</v>
      </c>
      <c r="P1160" s="189">
        <v>0</v>
      </c>
      <c r="Q1160" s="186">
        <f t="shared" si="198"/>
        <v>6253957</v>
      </c>
    </row>
    <row r="1161" spans="1:41" ht="18" customHeight="1" x14ac:dyDescent="0.25">
      <c r="A1161" s="438"/>
      <c r="B1161" s="454">
        <v>71956000</v>
      </c>
      <c r="C1161" s="448" t="s">
        <v>39</v>
      </c>
      <c r="D1161" s="448"/>
      <c r="E1161" s="448"/>
      <c r="F1161" s="101"/>
      <c r="G1161" s="448"/>
      <c r="H1161" s="143"/>
      <c r="I1161" s="101"/>
      <c r="J1161" s="16" t="s">
        <v>189</v>
      </c>
      <c r="K1161" s="7">
        <v>21</v>
      </c>
      <c r="L1161" s="189">
        <v>131031</v>
      </c>
      <c r="M1161" s="189">
        <f t="shared" ref="M1161:M1162" si="207">L1161</f>
        <v>131031</v>
      </c>
      <c r="N1161" s="164"/>
      <c r="O1161" s="164"/>
      <c r="P1161" s="164"/>
      <c r="Q1161" s="186">
        <f t="shared" si="198"/>
        <v>131031</v>
      </c>
    </row>
    <row r="1162" spans="1:41" ht="18" customHeight="1" x14ac:dyDescent="0.25">
      <c r="A1162" s="439"/>
      <c r="B1162" s="454">
        <v>71956000</v>
      </c>
      <c r="C1162" s="448" t="s">
        <v>39</v>
      </c>
      <c r="D1162" s="448"/>
      <c r="E1162" s="448"/>
      <c r="F1162" s="101"/>
      <c r="G1162" s="448"/>
      <c r="H1162" s="143"/>
      <c r="I1162" s="101"/>
      <c r="J1162" s="16" t="s">
        <v>191</v>
      </c>
      <c r="K1162" s="20" t="s">
        <v>9</v>
      </c>
      <c r="L1162" s="189">
        <v>6122926</v>
      </c>
      <c r="M1162" s="189">
        <f t="shared" si="207"/>
        <v>6122926</v>
      </c>
      <c r="N1162" s="164"/>
      <c r="O1162" s="164"/>
      <c r="P1162" s="164"/>
      <c r="Q1162" s="186">
        <f t="shared" si="198"/>
        <v>6122926</v>
      </c>
    </row>
    <row r="1163" spans="1:41" s="251" customFormat="1" ht="18" customHeight="1" x14ac:dyDescent="0.25">
      <c r="A1163" s="437">
        <v>10</v>
      </c>
      <c r="B1163" s="454">
        <v>71956000</v>
      </c>
      <c r="C1163" s="448" t="s">
        <v>39</v>
      </c>
      <c r="D1163" s="448" t="s">
        <v>39</v>
      </c>
      <c r="E1163" s="448" t="s">
        <v>358</v>
      </c>
      <c r="F1163" s="101" t="s">
        <v>75</v>
      </c>
      <c r="G1163" s="454" t="s">
        <v>68</v>
      </c>
      <c r="H1163" s="143">
        <v>2564.6</v>
      </c>
      <c r="I1163" s="101">
        <v>123</v>
      </c>
      <c r="J1163" s="448" t="s">
        <v>184</v>
      </c>
      <c r="K1163" s="7" t="s">
        <v>5</v>
      </c>
      <c r="L1163" s="189">
        <f>L1164+L1165</f>
        <v>3719752</v>
      </c>
      <c r="M1163" s="164">
        <f>L1163</f>
        <v>3719752</v>
      </c>
      <c r="N1163" s="191">
        <v>0</v>
      </c>
      <c r="O1163" s="189">
        <v>0</v>
      </c>
      <c r="P1163" s="189">
        <v>0</v>
      </c>
      <c r="Q1163" s="186">
        <f t="shared" si="198"/>
        <v>3719752</v>
      </c>
    </row>
    <row r="1164" spans="1:41" s="251" customFormat="1" ht="18" customHeight="1" x14ac:dyDescent="0.25">
      <c r="A1164" s="438"/>
      <c r="B1164" s="454">
        <v>71956000</v>
      </c>
      <c r="C1164" s="448" t="s">
        <v>39</v>
      </c>
      <c r="D1164" s="448"/>
      <c r="E1164" s="448"/>
      <c r="F1164" s="101"/>
      <c r="G1164" s="448"/>
      <c r="H1164" s="143"/>
      <c r="I1164" s="101"/>
      <c r="J1164" s="16" t="s">
        <v>189</v>
      </c>
      <c r="K1164" s="7">
        <v>21</v>
      </c>
      <c r="L1164" s="189">
        <v>77935</v>
      </c>
      <c r="M1164" s="189">
        <f t="shared" ref="M1164:M1165" si="208">L1164</f>
        <v>77935</v>
      </c>
      <c r="N1164" s="151"/>
      <c r="O1164" s="189"/>
      <c r="P1164" s="189"/>
      <c r="Q1164" s="186">
        <f t="shared" si="198"/>
        <v>77935</v>
      </c>
    </row>
    <row r="1165" spans="1:41" s="250" customFormat="1" ht="18" customHeight="1" x14ac:dyDescent="0.3">
      <c r="A1165" s="438"/>
      <c r="B1165" s="454">
        <v>71956000</v>
      </c>
      <c r="C1165" s="448" t="s">
        <v>39</v>
      </c>
      <c r="D1165" s="5"/>
      <c r="E1165" s="5"/>
      <c r="F1165" s="176"/>
      <c r="G1165" s="81"/>
      <c r="H1165" s="145"/>
      <c r="I1165" s="101"/>
      <c r="J1165" s="16" t="s">
        <v>191</v>
      </c>
      <c r="K1165" s="20" t="s">
        <v>9</v>
      </c>
      <c r="L1165" s="164">
        <v>3641817</v>
      </c>
      <c r="M1165" s="189">
        <f t="shared" si="208"/>
        <v>3641817</v>
      </c>
      <c r="N1165" s="186"/>
      <c r="O1165" s="186"/>
      <c r="P1165" s="186"/>
      <c r="Q1165" s="186">
        <f t="shared" si="198"/>
        <v>3641817</v>
      </c>
      <c r="R1165" s="248"/>
      <c r="S1165" s="248"/>
      <c r="T1165" s="248"/>
      <c r="U1165" s="251"/>
      <c r="V1165" s="248"/>
      <c r="W1165" s="248"/>
      <c r="X1165" s="248"/>
      <c r="Y1165" s="248"/>
      <c r="Z1165" s="248"/>
      <c r="AA1165" s="248"/>
      <c r="AB1165" s="248"/>
      <c r="AC1165" s="248"/>
      <c r="AD1165" s="248"/>
      <c r="AE1165" s="248"/>
      <c r="AF1165" s="248"/>
      <c r="AG1165" s="248"/>
      <c r="AH1165" s="248"/>
      <c r="AI1165" s="248"/>
      <c r="AJ1165" s="248"/>
      <c r="AK1165" s="248"/>
      <c r="AL1165" s="249"/>
      <c r="AM1165" s="248"/>
      <c r="AN1165" s="248"/>
      <c r="AO1165" s="248"/>
    </row>
    <row r="1166" spans="1:41" ht="18" customHeight="1" x14ac:dyDescent="0.25">
      <c r="A1166" s="437">
        <v>11</v>
      </c>
      <c r="B1166" s="454">
        <v>71956000</v>
      </c>
      <c r="C1166" s="448" t="s">
        <v>39</v>
      </c>
      <c r="D1166" s="448" t="s">
        <v>39</v>
      </c>
      <c r="E1166" s="448" t="s">
        <v>358</v>
      </c>
      <c r="F1166" s="101" t="s">
        <v>204</v>
      </c>
      <c r="G1166" s="454" t="s">
        <v>68</v>
      </c>
      <c r="H1166" s="143">
        <v>3931.6</v>
      </c>
      <c r="I1166" s="101">
        <v>178</v>
      </c>
      <c r="J1166" s="448" t="s">
        <v>184</v>
      </c>
      <c r="K1166" s="7" t="s">
        <v>5</v>
      </c>
      <c r="L1166" s="189">
        <f>L1167+L1168</f>
        <v>3969614</v>
      </c>
      <c r="M1166" s="164">
        <f>L1166</f>
        <v>3969614</v>
      </c>
      <c r="N1166" s="189">
        <v>0</v>
      </c>
      <c r="O1166" s="189">
        <v>0</v>
      </c>
      <c r="P1166" s="189">
        <v>0</v>
      </c>
      <c r="Q1166" s="186">
        <f t="shared" si="198"/>
        <v>3969614</v>
      </c>
    </row>
    <row r="1167" spans="1:41" ht="18" customHeight="1" x14ac:dyDescent="0.25">
      <c r="A1167" s="438"/>
      <c r="B1167" s="454">
        <v>71956000</v>
      </c>
      <c r="C1167" s="448" t="s">
        <v>39</v>
      </c>
      <c r="D1167" s="448"/>
      <c r="E1167" s="448"/>
      <c r="F1167" s="101"/>
      <c r="G1167" s="448"/>
      <c r="H1167" s="143"/>
      <c r="I1167" s="101"/>
      <c r="J1167" s="16" t="s">
        <v>189</v>
      </c>
      <c r="K1167" s="20" t="s">
        <v>0</v>
      </c>
      <c r="L1167" s="189">
        <v>83170</v>
      </c>
      <c r="M1167" s="189">
        <f t="shared" ref="M1167:M1168" si="209">L1167</f>
        <v>83170</v>
      </c>
      <c r="N1167" s="164"/>
      <c r="O1167" s="164"/>
      <c r="P1167" s="164"/>
      <c r="Q1167" s="186">
        <f t="shared" si="198"/>
        <v>83170</v>
      </c>
    </row>
    <row r="1168" spans="1:41" ht="18" customHeight="1" x14ac:dyDescent="0.25">
      <c r="A1168" s="439"/>
      <c r="B1168" s="454">
        <v>71956000</v>
      </c>
      <c r="C1168" s="448" t="s">
        <v>39</v>
      </c>
      <c r="D1168" s="448"/>
      <c r="E1168" s="448"/>
      <c r="F1168" s="101"/>
      <c r="G1168" s="448"/>
      <c r="H1168" s="143"/>
      <c r="I1168" s="101"/>
      <c r="J1168" s="16" t="s">
        <v>186</v>
      </c>
      <c r="K1168" s="20" t="s">
        <v>17</v>
      </c>
      <c r="L1168" s="189">
        <v>3886444</v>
      </c>
      <c r="M1168" s="189">
        <f t="shared" si="209"/>
        <v>3886444</v>
      </c>
      <c r="N1168" s="164"/>
      <c r="O1168" s="164"/>
      <c r="P1168" s="164"/>
      <c r="Q1168" s="186">
        <f t="shared" si="198"/>
        <v>3886444</v>
      </c>
    </row>
    <row r="1169" spans="1:17" ht="18" customHeight="1" x14ac:dyDescent="0.25">
      <c r="A1169" s="437">
        <v>12</v>
      </c>
      <c r="B1169" s="454">
        <v>71956000</v>
      </c>
      <c r="C1169" s="448" t="s">
        <v>39</v>
      </c>
      <c r="D1169" s="448" t="s">
        <v>39</v>
      </c>
      <c r="E1169" s="448" t="s">
        <v>358</v>
      </c>
      <c r="F1169" s="101" t="s">
        <v>205</v>
      </c>
      <c r="G1169" s="454" t="s">
        <v>68</v>
      </c>
      <c r="H1169" s="143">
        <v>6628.3</v>
      </c>
      <c r="I1169" s="101">
        <v>292</v>
      </c>
      <c r="J1169" s="448" t="s">
        <v>184</v>
      </c>
      <c r="K1169" s="7" t="s">
        <v>5</v>
      </c>
      <c r="L1169" s="189">
        <f>L1170+L1171</f>
        <v>5910887</v>
      </c>
      <c r="M1169" s="164">
        <f>L1169</f>
        <v>5910887</v>
      </c>
      <c r="N1169" s="189">
        <v>0</v>
      </c>
      <c r="O1169" s="189">
        <v>0</v>
      </c>
      <c r="P1169" s="189">
        <v>0</v>
      </c>
      <c r="Q1169" s="186">
        <f t="shared" si="198"/>
        <v>5910887</v>
      </c>
    </row>
    <row r="1170" spans="1:17" ht="18" customHeight="1" x14ac:dyDescent="0.25">
      <c r="A1170" s="438"/>
      <c r="B1170" s="454">
        <v>71956000</v>
      </c>
      <c r="C1170" s="448" t="s">
        <v>39</v>
      </c>
      <c r="D1170" s="448"/>
      <c r="E1170" s="448"/>
      <c r="F1170" s="101"/>
      <c r="G1170" s="448"/>
      <c r="H1170" s="143"/>
      <c r="I1170" s="101"/>
      <c r="J1170" s="16" t="s">
        <v>189</v>
      </c>
      <c r="K1170" s="7">
        <v>21</v>
      </c>
      <c r="L1170" s="189">
        <v>123843</v>
      </c>
      <c r="M1170" s="189">
        <f t="shared" ref="M1170:M1171" si="210">L1170</f>
        <v>123843</v>
      </c>
      <c r="N1170" s="164"/>
      <c r="O1170" s="164"/>
      <c r="P1170" s="164"/>
      <c r="Q1170" s="186">
        <f t="shared" si="198"/>
        <v>123843</v>
      </c>
    </row>
    <row r="1171" spans="1:17" ht="18" customHeight="1" x14ac:dyDescent="0.25">
      <c r="A1171" s="439"/>
      <c r="B1171" s="454">
        <v>71956000</v>
      </c>
      <c r="C1171" s="448" t="s">
        <v>39</v>
      </c>
      <c r="D1171" s="448"/>
      <c r="E1171" s="448"/>
      <c r="F1171" s="101"/>
      <c r="G1171" s="448"/>
      <c r="H1171" s="143"/>
      <c r="I1171" s="101"/>
      <c r="J1171" s="16" t="s">
        <v>186</v>
      </c>
      <c r="K1171" s="7">
        <v>10</v>
      </c>
      <c r="L1171" s="189">
        <v>5787044</v>
      </c>
      <c r="M1171" s="189">
        <f t="shared" si="210"/>
        <v>5787044</v>
      </c>
      <c r="N1171" s="164"/>
      <c r="O1171" s="164"/>
      <c r="P1171" s="164"/>
      <c r="Q1171" s="186">
        <f t="shared" si="198"/>
        <v>5787044</v>
      </c>
    </row>
    <row r="1172" spans="1:17" ht="18" customHeight="1" x14ac:dyDescent="0.25">
      <c r="A1172" s="437">
        <v>13</v>
      </c>
      <c r="B1172" s="454">
        <v>71956000</v>
      </c>
      <c r="C1172" s="448" t="s">
        <v>39</v>
      </c>
      <c r="D1172" s="448" t="s">
        <v>39</v>
      </c>
      <c r="E1172" s="448" t="s">
        <v>358</v>
      </c>
      <c r="F1172" s="101" t="s">
        <v>77</v>
      </c>
      <c r="G1172" s="454" t="s">
        <v>68</v>
      </c>
      <c r="H1172" s="143">
        <v>2885.1</v>
      </c>
      <c r="I1172" s="101">
        <v>121</v>
      </c>
      <c r="J1172" s="448" t="s">
        <v>184</v>
      </c>
      <c r="K1172" s="7" t="s">
        <v>5</v>
      </c>
      <c r="L1172" s="189">
        <f>L1173+L1174</f>
        <v>3017703</v>
      </c>
      <c r="M1172" s="164">
        <f>L1172</f>
        <v>3017703</v>
      </c>
      <c r="N1172" s="189">
        <v>0</v>
      </c>
      <c r="O1172" s="189">
        <v>0</v>
      </c>
      <c r="P1172" s="189">
        <v>0</v>
      </c>
      <c r="Q1172" s="186">
        <f t="shared" si="198"/>
        <v>3017703</v>
      </c>
    </row>
    <row r="1173" spans="1:17" ht="18" customHeight="1" x14ac:dyDescent="0.25">
      <c r="A1173" s="438"/>
      <c r="B1173" s="454">
        <v>71956000</v>
      </c>
      <c r="C1173" s="448" t="s">
        <v>39</v>
      </c>
      <c r="D1173" s="448"/>
      <c r="E1173" s="448"/>
      <c r="F1173" s="101"/>
      <c r="G1173" s="448"/>
      <c r="H1173" s="143"/>
      <c r="I1173" s="101"/>
      <c r="J1173" s="16" t="s">
        <v>189</v>
      </c>
      <c r="K1173" s="7">
        <v>21</v>
      </c>
      <c r="L1173" s="189">
        <v>63226</v>
      </c>
      <c r="M1173" s="189">
        <f t="shared" ref="M1173:M1174" si="211">L1173</f>
        <v>63226</v>
      </c>
      <c r="N1173" s="164"/>
      <c r="O1173" s="164"/>
      <c r="P1173" s="164"/>
      <c r="Q1173" s="186">
        <f t="shared" si="198"/>
        <v>63226</v>
      </c>
    </row>
    <row r="1174" spans="1:17" ht="18" customHeight="1" x14ac:dyDescent="0.25">
      <c r="A1174" s="439"/>
      <c r="B1174" s="454">
        <v>71956000</v>
      </c>
      <c r="C1174" s="448" t="s">
        <v>39</v>
      </c>
      <c r="D1174" s="448"/>
      <c r="E1174" s="448"/>
      <c r="F1174" s="101"/>
      <c r="G1174" s="448"/>
      <c r="H1174" s="143"/>
      <c r="I1174" s="101"/>
      <c r="J1174" s="16" t="s">
        <v>186</v>
      </c>
      <c r="K1174" s="7">
        <v>10</v>
      </c>
      <c r="L1174" s="189">
        <v>2954477</v>
      </c>
      <c r="M1174" s="189">
        <f t="shared" si="211"/>
        <v>2954477</v>
      </c>
      <c r="N1174" s="164"/>
      <c r="O1174" s="164"/>
      <c r="P1174" s="164"/>
      <c r="Q1174" s="186">
        <f t="shared" si="198"/>
        <v>2954477</v>
      </c>
    </row>
    <row r="1175" spans="1:17" ht="18" customHeight="1" x14ac:dyDescent="0.25">
      <c r="A1175" s="437">
        <v>14</v>
      </c>
      <c r="B1175" s="454">
        <v>71956000</v>
      </c>
      <c r="C1175" s="448" t="s">
        <v>39</v>
      </c>
      <c r="D1175" s="448" t="s">
        <v>39</v>
      </c>
      <c r="E1175" s="448" t="s">
        <v>358</v>
      </c>
      <c r="F1175" s="101" t="s">
        <v>43</v>
      </c>
      <c r="G1175" s="454" t="s">
        <v>68</v>
      </c>
      <c r="H1175" s="143">
        <v>2786.1</v>
      </c>
      <c r="I1175" s="101">
        <v>123</v>
      </c>
      <c r="J1175" s="448" t="s">
        <v>184</v>
      </c>
      <c r="K1175" s="7" t="s">
        <v>5</v>
      </c>
      <c r="L1175" s="189">
        <f>L1176+L1177</f>
        <v>3017703</v>
      </c>
      <c r="M1175" s="164">
        <f>L1175</f>
        <v>3017703</v>
      </c>
      <c r="N1175" s="189">
        <v>0</v>
      </c>
      <c r="O1175" s="189">
        <v>0</v>
      </c>
      <c r="P1175" s="189">
        <v>0</v>
      </c>
      <c r="Q1175" s="186">
        <f t="shared" si="198"/>
        <v>3017703</v>
      </c>
    </row>
    <row r="1176" spans="1:17" ht="18" customHeight="1" x14ac:dyDescent="0.25">
      <c r="A1176" s="438"/>
      <c r="B1176" s="454">
        <v>71956000</v>
      </c>
      <c r="C1176" s="448" t="s">
        <v>39</v>
      </c>
      <c r="D1176" s="448"/>
      <c r="E1176" s="448"/>
      <c r="F1176" s="101"/>
      <c r="G1176" s="448"/>
      <c r="H1176" s="143"/>
      <c r="I1176" s="101"/>
      <c r="J1176" s="16" t="s">
        <v>189</v>
      </c>
      <c r="K1176" s="7">
        <v>21</v>
      </c>
      <c r="L1176" s="189">
        <v>63226</v>
      </c>
      <c r="M1176" s="189">
        <f t="shared" ref="M1176:M1177" si="212">L1176</f>
        <v>63226</v>
      </c>
      <c r="N1176" s="164"/>
      <c r="O1176" s="164"/>
      <c r="P1176" s="164"/>
      <c r="Q1176" s="186">
        <f t="shared" si="198"/>
        <v>63226</v>
      </c>
    </row>
    <row r="1177" spans="1:17" ht="18" customHeight="1" x14ac:dyDescent="0.25">
      <c r="A1177" s="439"/>
      <c r="B1177" s="454">
        <v>71956000</v>
      </c>
      <c r="C1177" s="448" t="s">
        <v>39</v>
      </c>
      <c r="D1177" s="448"/>
      <c r="E1177" s="448"/>
      <c r="F1177" s="101"/>
      <c r="G1177" s="448"/>
      <c r="H1177" s="143"/>
      <c r="I1177" s="101"/>
      <c r="J1177" s="16" t="s">
        <v>186</v>
      </c>
      <c r="K1177" s="7">
        <v>10</v>
      </c>
      <c r="L1177" s="189">
        <v>2954477</v>
      </c>
      <c r="M1177" s="189">
        <f t="shared" si="212"/>
        <v>2954477</v>
      </c>
      <c r="N1177" s="164"/>
      <c r="O1177" s="164"/>
      <c r="P1177" s="164"/>
      <c r="Q1177" s="186">
        <f t="shared" si="198"/>
        <v>2954477</v>
      </c>
    </row>
    <row r="1178" spans="1:17" ht="18" customHeight="1" x14ac:dyDescent="0.25">
      <c r="A1178" s="437">
        <v>15</v>
      </c>
      <c r="B1178" s="454">
        <v>71956000</v>
      </c>
      <c r="C1178" s="448" t="s">
        <v>39</v>
      </c>
      <c r="D1178" s="448" t="s">
        <v>39</v>
      </c>
      <c r="E1178" s="448" t="s">
        <v>30</v>
      </c>
      <c r="F1178" s="101">
        <v>7</v>
      </c>
      <c r="G1178" s="454" t="s">
        <v>68</v>
      </c>
      <c r="H1178" s="143">
        <v>7102</v>
      </c>
      <c r="I1178" s="101">
        <v>315</v>
      </c>
      <c r="J1178" s="448" t="s">
        <v>184</v>
      </c>
      <c r="K1178" s="7" t="s">
        <v>5</v>
      </c>
      <c r="L1178" s="189">
        <f>L1179+L1180</f>
        <v>7332545</v>
      </c>
      <c r="M1178" s="164">
        <f>L1178</f>
        <v>7332545</v>
      </c>
      <c r="N1178" s="189">
        <v>0</v>
      </c>
      <c r="O1178" s="189">
        <v>0</v>
      </c>
      <c r="P1178" s="189">
        <v>0</v>
      </c>
      <c r="Q1178" s="186">
        <f t="shared" si="198"/>
        <v>7332545</v>
      </c>
    </row>
    <row r="1179" spans="1:17" ht="18" customHeight="1" x14ac:dyDescent="0.25">
      <c r="A1179" s="438"/>
      <c r="B1179" s="454">
        <v>71956000</v>
      </c>
      <c r="C1179" s="448" t="s">
        <v>39</v>
      </c>
      <c r="D1179" s="448"/>
      <c r="E1179" s="448"/>
      <c r="F1179" s="101"/>
      <c r="G1179" s="448"/>
      <c r="H1179" s="143"/>
      <c r="I1179" s="101"/>
      <c r="J1179" s="16" t="s">
        <v>189</v>
      </c>
      <c r="K1179" s="7">
        <v>21</v>
      </c>
      <c r="L1179" s="189">
        <v>153629</v>
      </c>
      <c r="M1179" s="189">
        <f t="shared" ref="M1179:M1180" si="213">L1179</f>
        <v>153629</v>
      </c>
      <c r="N1179" s="164"/>
      <c r="O1179" s="164"/>
      <c r="P1179" s="164"/>
      <c r="Q1179" s="186">
        <f t="shared" si="198"/>
        <v>153629</v>
      </c>
    </row>
    <row r="1180" spans="1:17" ht="18" customHeight="1" x14ac:dyDescent="0.25">
      <c r="A1180" s="439"/>
      <c r="B1180" s="454">
        <v>71956000</v>
      </c>
      <c r="C1180" s="448" t="s">
        <v>39</v>
      </c>
      <c r="D1180" s="448"/>
      <c r="E1180" s="448"/>
      <c r="F1180" s="101"/>
      <c r="G1180" s="448"/>
      <c r="H1180" s="143"/>
      <c r="I1180" s="101"/>
      <c r="J1180" s="16" t="s">
        <v>186</v>
      </c>
      <c r="K1180" s="7">
        <v>10</v>
      </c>
      <c r="L1180" s="189">
        <v>7178916</v>
      </c>
      <c r="M1180" s="189">
        <f t="shared" si="213"/>
        <v>7178916</v>
      </c>
      <c r="N1180" s="164"/>
      <c r="O1180" s="164"/>
      <c r="P1180" s="164"/>
      <c r="Q1180" s="186">
        <f t="shared" si="198"/>
        <v>7178916</v>
      </c>
    </row>
    <row r="1181" spans="1:17" ht="18" customHeight="1" x14ac:dyDescent="0.25">
      <c r="A1181" s="437">
        <v>16</v>
      </c>
      <c r="B1181" s="454">
        <v>71956000</v>
      </c>
      <c r="C1181" s="448" t="s">
        <v>39</v>
      </c>
      <c r="D1181" s="448" t="s">
        <v>39</v>
      </c>
      <c r="E1181" s="448" t="s">
        <v>30</v>
      </c>
      <c r="F1181" s="101" t="s">
        <v>207</v>
      </c>
      <c r="G1181" s="454" t="s">
        <v>68</v>
      </c>
      <c r="H1181" s="143">
        <v>4811.7</v>
      </c>
      <c r="I1181" s="101">
        <v>251</v>
      </c>
      <c r="J1181" s="448" t="s">
        <v>184</v>
      </c>
      <c r="K1181" s="7" t="s">
        <v>5</v>
      </c>
      <c r="L1181" s="189">
        <f>L1182+L1183+L1184</f>
        <v>8717053</v>
      </c>
      <c r="M1181" s="164">
        <f>L1181</f>
        <v>8717053</v>
      </c>
      <c r="N1181" s="189">
        <v>0</v>
      </c>
      <c r="O1181" s="189">
        <v>0</v>
      </c>
      <c r="P1181" s="189">
        <v>0</v>
      </c>
      <c r="Q1181" s="186">
        <f t="shared" si="198"/>
        <v>8717053</v>
      </c>
    </row>
    <row r="1182" spans="1:17" ht="18" customHeight="1" x14ac:dyDescent="0.25">
      <c r="A1182" s="438"/>
      <c r="B1182" s="454">
        <v>71956000</v>
      </c>
      <c r="C1182" s="448" t="s">
        <v>39</v>
      </c>
      <c r="D1182" s="448"/>
      <c r="E1182" s="448"/>
      <c r="F1182" s="101"/>
      <c r="G1182" s="448"/>
      <c r="H1182" s="143"/>
      <c r="I1182" s="101"/>
      <c r="J1182" s="16" t="s">
        <v>189</v>
      </c>
      <c r="K1182" s="7">
        <v>21</v>
      </c>
      <c r="L1182" s="189">
        <v>182637</v>
      </c>
      <c r="M1182" s="189">
        <f t="shared" ref="M1182:M1184" si="214">L1182</f>
        <v>182637</v>
      </c>
      <c r="N1182" s="164"/>
      <c r="O1182" s="164"/>
      <c r="P1182" s="164"/>
      <c r="Q1182" s="186">
        <f t="shared" si="198"/>
        <v>182637</v>
      </c>
    </row>
    <row r="1183" spans="1:17" ht="18" customHeight="1" x14ac:dyDescent="0.25">
      <c r="A1183" s="438"/>
      <c r="B1183" s="454">
        <v>71956000</v>
      </c>
      <c r="C1183" s="448" t="s">
        <v>39</v>
      </c>
      <c r="D1183" s="448"/>
      <c r="E1183" s="448"/>
      <c r="F1183" s="101"/>
      <c r="G1183" s="448"/>
      <c r="H1183" s="143"/>
      <c r="I1183" s="101"/>
      <c r="J1183" s="16" t="s">
        <v>191</v>
      </c>
      <c r="K1183" s="20" t="s">
        <v>9</v>
      </c>
      <c r="L1183" s="189">
        <v>3656448</v>
      </c>
      <c r="M1183" s="189">
        <f t="shared" si="214"/>
        <v>3656448</v>
      </c>
      <c r="N1183" s="164"/>
      <c r="O1183" s="164"/>
      <c r="P1183" s="164"/>
      <c r="Q1183" s="186">
        <f t="shared" si="198"/>
        <v>3656448</v>
      </c>
    </row>
    <row r="1184" spans="1:17" ht="18" customHeight="1" x14ac:dyDescent="0.25">
      <c r="A1184" s="439"/>
      <c r="B1184" s="454">
        <v>71956000</v>
      </c>
      <c r="C1184" s="448" t="s">
        <v>39</v>
      </c>
      <c r="D1184" s="448"/>
      <c r="E1184" s="448"/>
      <c r="F1184" s="101"/>
      <c r="G1184" s="448"/>
      <c r="H1184" s="143"/>
      <c r="I1184" s="101"/>
      <c r="J1184" s="16" t="s">
        <v>186</v>
      </c>
      <c r="K1184" s="7">
        <v>10</v>
      </c>
      <c r="L1184" s="189">
        <v>4877968</v>
      </c>
      <c r="M1184" s="189">
        <f t="shared" si="214"/>
        <v>4877968</v>
      </c>
      <c r="N1184" s="164"/>
      <c r="O1184" s="164"/>
      <c r="P1184" s="164"/>
      <c r="Q1184" s="186">
        <f t="shared" si="198"/>
        <v>4877968</v>
      </c>
    </row>
    <row r="1185" spans="1:17" ht="18" customHeight="1" x14ac:dyDescent="0.25">
      <c r="A1185" s="437">
        <v>17</v>
      </c>
      <c r="B1185" s="454">
        <v>71956000</v>
      </c>
      <c r="C1185" s="448" t="s">
        <v>39</v>
      </c>
      <c r="D1185" s="448" t="s">
        <v>39</v>
      </c>
      <c r="E1185" s="448" t="s">
        <v>30</v>
      </c>
      <c r="F1185" s="101">
        <v>11</v>
      </c>
      <c r="G1185" s="454" t="s">
        <v>68</v>
      </c>
      <c r="H1185" s="143">
        <v>6840.5</v>
      </c>
      <c r="I1185" s="101">
        <v>345</v>
      </c>
      <c r="J1185" s="448" t="s">
        <v>184</v>
      </c>
      <c r="K1185" s="7" t="s">
        <v>5</v>
      </c>
      <c r="L1185" s="189">
        <f>L1186+L1187</f>
        <v>5176298</v>
      </c>
      <c r="M1185" s="164">
        <f>L1185</f>
        <v>5176298</v>
      </c>
      <c r="N1185" s="189">
        <v>0</v>
      </c>
      <c r="O1185" s="189">
        <v>0</v>
      </c>
      <c r="P1185" s="189">
        <v>0</v>
      </c>
      <c r="Q1185" s="186">
        <f t="shared" si="198"/>
        <v>5176298</v>
      </c>
    </row>
    <row r="1186" spans="1:17" ht="18" customHeight="1" x14ac:dyDescent="0.25">
      <c r="A1186" s="438"/>
      <c r="B1186" s="454">
        <v>71956000</v>
      </c>
      <c r="C1186" s="448" t="s">
        <v>39</v>
      </c>
      <c r="D1186" s="448"/>
      <c r="E1186" s="448"/>
      <c r="F1186" s="101"/>
      <c r="G1186" s="448"/>
      <c r="H1186" s="143"/>
      <c r="I1186" s="101"/>
      <c r="J1186" s="16" t="s">
        <v>189</v>
      </c>
      <c r="K1186" s="7">
        <v>21</v>
      </c>
      <c r="L1186" s="189">
        <v>108452</v>
      </c>
      <c r="M1186" s="189">
        <f t="shared" ref="M1186:M1187" si="215">L1186</f>
        <v>108452</v>
      </c>
      <c r="N1186" s="164"/>
      <c r="O1186" s="164"/>
      <c r="P1186" s="164"/>
      <c r="Q1186" s="186">
        <f t="shared" si="198"/>
        <v>108452</v>
      </c>
    </row>
    <row r="1187" spans="1:17" ht="18" customHeight="1" x14ac:dyDescent="0.25">
      <c r="A1187" s="439"/>
      <c r="B1187" s="454">
        <v>71956000</v>
      </c>
      <c r="C1187" s="448" t="s">
        <v>39</v>
      </c>
      <c r="D1187" s="448"/>
      <c r="E1187" s="448"/>
      <c r="F1187" s="101"/>
      <c r="G1187" s="448"/>
      <c r="H1187" s="143"/>
      <c r="I1187" s="101"/>
      <c r="J1187" s="16" t="s">
        <v>191</v>
      </c>
      <c r="K1187" s="20" t="s">
        <v>9</v>
      </c>
      <c r="L1187" s="189">
        <v>5067846</v>
      </c>
      <c r="M1187" s="189">
        <f t="shared" si="215"/>
        <v>5067846</v>
      </c>
      <c r="N1187" s="164"/>
      <c r="O1187" s="164"/>
      <c r="P1187" s="164"/>
      <c r="Q1187" s="186">
        <f t="shared" si="198"/>
        <v>5067846</v>
      </c>
    </row>
    <row r="1188" spans="1:17" ht="18" customHeight="1" x14ac:dyDescent="0.25">
      <c r="A1188" s="437">
        <v>18</v>
      </c>
      <c r="B1188" s="454">
        <v>71956000</v>
      </c>
      <c r="C1188" s="448" t="s">
        <v>39</v>
      </c>
      <c r="D1188" s="448" t="s">
        <v>39</v>
      </c>
      <c r="E1188" s="448" t="s">
        <v>30</v>
      </c>
      <c r="F1188" s="101">
        <v>13</v>
      </c>
      <c r="G1188" s="454" t="s">
        <v>68</v>
      </c>
      <c r="H1188" s="143">
        <v>7267.2</v>
      </c>
      <c r="I1188" s="101">
        <v>291</v>
      </c>
      <c r="J1188" s="448" t="s">
        <v>184</v>
      </c>
      <c r="K1188" s="7" t="s">
        <v>5</v>
      </c>
      <c r="L1188" s="189">
        <f>L1189+L1190+L1191</f>
        <v>4993244</v>
      </c>
      <c r="M1188" s="164">
        <f>L1188</f>
        <v>4993244</v>
      </c>
      <c r="N1188" s="189">
        <v>0</v>
      </c>
      <c r="O1188" s="189">
        <v>0</v>
      </c>
      <c r="P1188" s="189">
        <v>0</v>
      </c>
      <c r="Q1188" s="186">
        <f t="shared" si="198"/>
        <v>4993244</v>
      </c>
    </row>
    <row r="1189" spans="1:17" ht="18" customHeight="1" x14ac:dyDescent="0.25">
      <c r="A1189" s="438"/>
      <c r="B1189" s="454">
        <v>71956000</v>
      </c>
      <c r="C1189" s="448" t="s">
        <v>39</v>
      </c>
      <c r="D1189" s="448"/>
      <c r="E1189" s="448"/>
      <c r="F1189" s="101"/>
      <c r="G1189" s="448"/>
      <c r="H1189" s="143"/>
      <c r="I1189" s="101"/>
      <c r="J1189" s="16" t="s">
        <v>189</v>
      </c>
      <c r="K1189" s="7">
        <v>21</v>
      </c>
      <c r="L1189" s="189">
        <v>104617</v>
      </c>
      <c r="M1189" s="189">
        <f t="shared" ref="M1189:M1191" si="216">L1189</f>
        <v>104617</v>
      </c>
      <c r="N1189" s="164"/>
      <c r="O1189" s="164"/>
      <c r="P1189" s="164"/>
      <c r="Q1189" s="186">
        <f t="shared" si="198"/>
        <v>104617</v>
      </c>
    </row>
    <row r="1190" spans="1:17" ht="18" customHeight="1" x14ac:dyDescent="0.25">
      <c r="A1190" s="438"/>
      <c r="B1190" s="454">
        <v>71956000</v>
      </c>
      <c r="C1190" s="448" t="s">
        <v>39</v>
      </c>
      <c r="D1190" s="448"/>
      <c r="E1190" s="448"/>
      <c r="F1190" s="101"/>
      <c r="G1190" s="448"/>
      <c r="H1190" s="143"/>
      <c r="I1190" s="101"/>
      <c r="J1190" s="16" t="s">
        <v>186</v>
      </c>
      <c r="K1190" s="7">
        <v>10</v>
      </c>
      <c r="L1190" s="189">
        <v>2369108</v>
      </c>
      <c r="M1190" s="189">
        <f t="shared" si="216"/>
        <v>2369108</v>
      </c>
      <c r="N1190" s="164"/>
      <c r="O1190" s="164"/>
      <c r="P1190" s="164"/>
      <c r="Q1190" s="186">
        <f t="shared" si="198"/>
        <v>2369108</v>
      </c>
    </row>
    <row r="1191" spans="1:17" ht="18" customHeight="1" x14ac:dyDescent="0.25">
      <c r="A1191" s="439"/>
      <c r="B1191" s="454">
        <v>71956000</v>
      </c>
      <c r="C1191" s="448" t="s">
        <v>39</v>
      </c>
      <c r="D1191" s="448"/>
      <c r="E1191" s="448"/>
      <c r="F1191" s="101"/>
      <c r="G1191" s="448"/>
      <c r="H1191" s="143"/>
      <c r="I1191" s="101"/>
      <c r="J1191" s="16" t="s">
        <v>191</v>
      </c>
      <c r="K1191" s="20" t="s">
        <v>9</v>
      </c>
      <c r="L1191" s="189">
        <v>2519519</v>
      </c>
      <c r="M1191" s="189">
        <f t="shared" si="216"/>
        <v>2519519</v>
      </c>
      <c r="N1191" s="164"/>
      <c r="O1191" s="164"/>
      <c r="P1191" s="164"/>
      <c r="Q1191" s="186">
        <f t="shared" ref="Q1191:Q1249" si="217">M1191+N1191+O1191+P1191</f>
        <v>2519519</v>
      </c>
    </row>
    <row r="1192" spans="1:17" ht="18" customHeight="1" x14ac:dyDescent="0.25">
      <c r="A1192" s="437">
        <v>19</v>
      </c>
      <c r="B1192" s="454">
        <v>71956000</v>
      </c>
      <c r="C1192" s="448" t="s">
        <v>39</v>
      </c>
      <c r="D1192" s="448" t="s">
        <v>39</v>
      </c>
      <c r="E1192" s="448" t="s">
        <v>35</v>
      </c>
      <c r="F1192" s="101">
        <v>32</v>
      </c>
      <c r="G1192" s="454" t="s">
        <v>68</v>
      </c>
      <c r="H1192" s="143">
        <v>9637</v>
      </c>
      <c r="I1192" s="101">
        <v>445</v>
      </c>
      <c r="J1192" s="448" t="s">
        <v>184</v>
      </c>
      <c r="K1192" s="7" t="s">
        <v>5</v>
      </c>
      <c r="L1192" s="189">
        <f>L1193+L1194+L1195</f>
        <v>22674228</v>
      </c>
      <c r="M1192" s="164">
        <f>L1192</f>
        <v>22674228</v>
      </c>
      <c r="N1192" s="189">
        <v>0</v>
      </c>
      <c r="O1192" s="189">
        <v>0</v>
      </c>
      <c r="P1192" s="189">
        <v>0</v>
      </c>
      <c r="Q1192" s="186">
        <f t="shared" si="217"/>
        <v>22674228</v>
      </c>
    </row>
    <row r="1193" spans="1:17" ht="18" customHeight="1" x14ac:dyDescent="0.25">
      <c r="A1193" s="438"/>
      <c r="B1193" s="454">
        <v>71956000</v>
      </c>
      <c r="C1193" s="448" t="s">
        <v>39</v>
      </c>
      <c r="D1193" s="448"/>
      <c r="E1193" s="448"/>
      <c r="F1193" s="101"/>
      <c r="G1193" s="448"/>
      <c r="H1193" s="143"/>
      <c r="I1193" s="101"/>
      <c r="J1193" s="16" t="s">
        <v>189</v>
      </c>
      <c r="K1193" s="7">
        <v>21</v>
      </c>
      <c r="L1193" s="189">
        <v>475063</v>
      </c>
      <c r="M1193" s="189">
        <f t="shared" ref="M1193:M1195" si="218">L1193</f>
        <v>475063</v>
      </c>
      <c r="N1193" s="164"/>
      <c r="O1193" s="164"/>
      <c r="P1193" s="164"/>
      <c r="Q1193" s="186">
        <f t="shared" si="217"/>
        <v>475063</v>
      </c>
    </row>
    <row r="1194" spans="1:17" ht="18" customHeight="1" x14ac:dyDescent="0.25">
      <c r="A1194" s="438"/>
      <c r="B1194" s="454">
        <v>71956000</v>
      </c>
      <c r="C1194" s="448" t="s">
        <v>39</v>
      </c>
      <c r="D1194" s="448"/>
      <c r="E1194" s="448"/>
      <c r="F1194" s="101"/>
      <c r="G1194" s="448"/>
      <c r="H1194" s="143"/>
      <c r="I1194" s="101"/>
      <c r="J1194" s="16" t="s">
        <v>186</v>
      </c>
      <c r="K1194" s="7">
        <v>10</v>
      </c>
      <c r="L1194" s="189">
        <v>7956877</v>
      </c>
      <c r="M1194" s="189">
        <f t="shared" si="218"/>
        <v>7956877</v>
      </c>
      <c r="N1194" s="164"/>
      <c r="O1194" s="164"/>
      <c r="P1194" s="164"/>
      <c r="Q1194" s="186">
        <f t="shared" si="217"/>
        <v>7956877</v>
      </c>
    </row>
    <row r="1195" spans="1:17" ht="18" customHeight="1" x14ac:dyDescent="0.25">
      <c r="A1195" s="439"/>
      <c r="B1195" s="454">
        <v>71956000</v>
      </c>
      <c r="C1195" s="448" t="s">
        <v>39</v>
      </c>
      <c r="D1195" s="448"/>
      <c r="E1195" s="448"/>
      <c r="F1195" s="101"/>
      <c r="G1195" s="448"/>
      <c r="H1195" s="143"/>
      <c r="I1195" s="101"/>
      <c r="J1195" s="16" t="s">
        <v>191</v>
      </c>
      <c r="K1195" s="20" t="s">
        <v>9</v>
      </c>
      <c r="L1195" s="189">
        <v>14242288</v>
      </c>
      <c r="M1195" s="189">
        <f t="shared" si="218"/>
        <v>14242288</v>
      </c>
      <c r="N1195" s="164"/>
      <c r="O1195" s="164"/>
      <c r="P1195" s="164"/>
      <c r="Q1195" s="186">
        <f t="shared" si="217"/>
        <v>14242288</v>
      </c>
    </row>
    <row r="1196" spans="1:17" ht="18" customHeight="1" x14ac:dyDescent="0.25">
      <c r="A1196" s="437">
        <v>20</v>
      </c>
      <c r="B1196" s="454">
        <v>71956000</v>
      </c>
      <c r="C1196" s="448" t="s">
        <v>39</v>
      </c>
      <c r="D1196" s="448" t="s">
        <v>39</v>
      </c>
      <c r="E1196" s="448" t="s">
        <v>35</v>
      </c>
      <c r="F1196" s="101">
        <v>49</v>
      </c>
      <c r="G1196" s="454" t="s">
        <v>68</v>
      </c>
      <c r="H1196" s="143">
        <v>6943.8</v>
      </c>
      <c r="I1196" s="101">
        <v>328</v>
      </c>
      <c r="J1196" s="448" t="s">
        <v>184</v>
      </c>
      <c r="K1196" s="7" t="s">
        <v>5</v>
      </c>
      <c r="L1196" s="189">
        <f>L1197+L1198+L1199</f>
        <v>16470533</v>
      </c>
      <c r="M1196" s="164">
        <f>L1196</f>
        <v>16470533</v>
      </c>
      <c r="N1196" s="189">
        <v>0</v>
      </c>
      <c r="O1196" s="189">
        <v>0</v>
      </c>
      <c r="P1196" s="189">
        <v>0</v>
      </c>
      <c r="Q1196" s="186">
        <f t="shared" si="217"/>
        <v>16470533</v>
      </c>
    </row>
    <row r="1197" spans="1:17" ht="18" customHeight="1" x14ac:dyDescent="0.25">
      <c r="A1197" s="438"/>
      <c r="B1197" s="454">
        <v>71956000</v>
      </c>
      <c r="C1197" s="448" t="s">
        <v>39</v>
      </c>
      <c r="D1197" s="448"/>
      <c r="E1197" s="448"/>
      <c r="F1197" s="101"/>
      <c r="G1197" s="448"/>
      <c r="H1197" s="143"/>
      <c r="I1197" s="101"/>
      <c r="J1197" s="16" t="s">
        <v>189</v>
      </c>
      <c r="K1197" s="7">
        <v>21</v>
      </c>
      <c r="L1197" s="189">
        <v>345085</v>
      </c>
      <c r="M1197" s="189">
        <f t="shared" ref="M1197:M1199" si="219">L1197</f>
        <v>345085</v>
      </c>
      <c r="N1197" s="164"/>
      <c r="O1197" s="164"/>
      <c r="P1197" s="164"/>
      <c r="Q1197" s="186">
        <f t="shared" si="217"/>
        <v>345085</v>
      </c>
    </row>
    <row r="1198" spans="1:17" ht="18" customHeight="1" x14ac:dyDescent="0.25">
      <c r="A1198" s="438"/>
      <c r="B1198" s="454">
        <v>71956000</v>
      </c>
      <c r="C1198" s="448" t="s">
        <v>39</v>
      </c>
      <c r="D1198" s="448"/>
      <c r="E1198" s="448"/>
      <c r="F1198" s="101"/>
      <c r="G1198" s="448"/>
      <c r="H1198" s="143"/>
      <c r="I1198" s="101"/>
      <c r="J1198" s="16" t="s">
        <v>186</v>
      </c>
      <c r="K1198" s="7">
        <v>10</v>
      </c>
      <c r="L1198" s="189">
        <v>6394429</v>
      </c>
      <c r="M1198" s="189">
        <f t="shared" si="219"/>
        <v>6394429</v>
      </c>
      <c r="N1198" s="164"/>
      <c r="O1198" s="164"/>
      <c r="P1198" s="164"/>
      <c r="Q1198" s="186">
        <f t="shared" si="217"/>
        <v>6394429</v>
      </c>
    </row>
    <row r="1199" spans="1:17" ht="18" customHeight="1" x14ac:dyDescent="0.25">
      <c r="A1199" s="439"/>
      <c r="B1199" s="454">
        <v>71956000</v>
      </c>
      <c r="C1199" s="448" t="s">
        <v>39</v>
      </c>
      <c r="D1199" s="448"/>
      <c r="E1199" s="448"/>
      <c r="F1199" s="101"/>
      <c r="G1199" s="448"/>
      <c r="H1199" s="143"/>
      <c r="I1199" s="101"/>
      <c r="J1199" s="16" t="s">
        <v>191</v>
      </c>
      <c r="K1199" s="20" t="s">
        <v>9</v>
      </c>
      <c r="L1199" s="189">
        <v>9731019</v>
      </c>
      <c r="M1199" s="189">
        <f t="shared" si="219"/>
        <v>9731019</v>
      </c>
      <c r="N1199" s="164"/>
      <c r="O1199" s="164"/>
      <c r="P1199" s="164"/>
      <c r="Q1199" s="186">
        <f t="shared" si="217"/>
        <v>9731019</v>
      </c>
    </row>
    <row r="1200" spans="1:17" ht="18" customHeight="1" x14ac:dyDescent="0.25">
      <c r="A1200" s="437">
        <v>21</v>
      </c>
      <c r="B1200" s="454">
        <v>71956000</v>
      </c>
      <c r="C1200" s="448" t="s">
        <v>39</v>
      </c>
      <c r="D1200" s="448" t="s">
        <v>39</v>
      </c>
      <c r="E1200" s="448" t="s">
        <v>29</v>
      </c>
      <c r="F1200" s="101">
        <v>1</v>
      </c>
      <c r="G1200" s="454" t="s">
        <v>68</v>
      </c>
      <c r="H1200" s="143">
        <v>1048.3</v>
      </c>
      <c r="I1200" s="101">
        <v>44</v>
      </c>
      <c r="J1200" s="448" t="s">
        <v>184</v>
      </c>
      <c r="K1200" s="7" t="s">
        <v>5</v>
      </c>
      <c r="L1200" s="189">
        <f>L1201+L1202</f>
        <v>1275461</v>
      </c>
      <c r="M1200" s="164">
        <f>L1200</f>
        <v>1275461</v>
      </c>
      <c r="N1200" s="189">
        <v>0</v>
      </c>
      <c r="O1200" s="189">
        <v>0</v>
      </c>
      <c r="P1200" s="189">
        <v>0</v>
      </c>
      <c r="Q1200" s="186">
        <f t="shared" si="217"/>
        <v>1275461</v>
      </c>
    </row>
    <row r="1201" spans="1:17" ht="18" customHeight="1" x14ac:dyDescent="0.25">
      <c r="A1201" s="438"/>
      <c r="B1201" s="454">
        <v>71956000</v>
      </c>
      <c r="C1201" s="448" t="s">
        <v>39</v>
      </c>
      <c r="D1201" s="448"/>
      <c r="E1201" s="448"/>
      <c r="F1201" s="101"/>
      <c r="G1201" s="448"/>
      <c r="H1201" s="143"/>
      <c r="I1201" s="101"/>
      <c r="J1201" s="16" t="s">
        <v>189</v>
      </c>
      <c r="K1201" s="7">
        <v>21</v>
      </c>
      <c r="L1201" s="189">
        <v>26723</v>
      </c>
      <c r="M1201" s="189">
        <f t="shared" ref="M1201:M1202" si="220">L1201</f>
        <v>26723</v>
      </c>
      <c r="N1201" s="164"/>
      <c r="O1201" s="164"/>
      <c r="P1201" s="164"/>
      <c r="Q1201" s="186">
        <f t="shared" si="217"/>
        <v>26723</v>
      </c>
    </row>
    <row r="1202" spans="1:17" ht="18" customHeight="1" x14ac:dyDescent="0.25">
      <c r="A1202" s="439"/>
      <c r="B1202" s="454">
        <v>71956000</v>
      </c>
      <c r="C1202" s="448" t="s">
        <v>39</v>
      </c>
      <c r="D1202" s="448"/>
      <c r="E1202" s="448"/>
      <c r="F1202" s="101"/>
      <c r="G1202" s="448"/>
      <c r="H1202" s="143"/>
      <c r="I1202" s="101"/>
      <c r="J1202" s="16" t="s">
        <v>186</v>
      </c>
      <c r="K1202" s="7">
        <v>10</v>
      </c>
      <c r="L1202" s="189">
        <v>1248738</v>
      </c>
      <c r="M1202" s="189">
        <f t="shared" si="220"/>
        <v>1248738</v>
      </c>
      <c r="N1202" s="164"/>
      <c r="O1202" s="164"/>
      <c r="P1202" s="164"/>
      <c r="Q1202" s="186">
        <f t="shared" si="217"/>
        <v>1248738</v>
      </c>
    </row>
    <row r="1203" spans="1:17" ht="18" customHeight="1" x14ac:dyDescent="0.25">
      <c r="A1203" s="437">
        <v>22</v>
      </c>
      <c r="B1203" s="454">
        <v>71956000</v>
      </c>
      <c r="C1203" s="448" t="s">
        <v>39</v>
      </c>
      <c r="D1203" s="448" t="s">
        <v>39</v>
      </c>
      <c r="E1203" s="448" t="s">
        <v>29</v>
      </c>
      <c r="F1203" s="101" t="s">
        <v>208</v>
      </c>
      <c r="G1203" s="454" t="s">
        <v>68</v>
      </c>
      <c r="H1203" s="143">
        <v>4883.3999999999996</v>
      </c>
      <c r="I1203" s="101">
        <v>262</v>
      </c>
      <c r="J1203" s="448" t="s">
        <v>184</v>
      </c>
      <c r="K1203" s="7" t="s">
        <v>5</v>
      </c>
      <c r="L1203" s="189">
        <f>L1204+L1205</f>
        <v>2392636</v>
      </c>
      <c r="M1203" s="164">
        <f>L1203</f>
        <v>2392636</v>
      </c>
      <c r="N1203" s="189">
        <v>0</v>
      </c>
      <c r="O1203" s="189">
        <v>0</v>
      </c>
      <c r="P1203" s="189">
        <v>0</v>
      </c>
      <c r="Q1203" s="186">
        <f t="shared" si="217"/>
        <v>2392636</v>
      </c>
    </row>
    <row r="1204" spans="1:17" ht="18" customHeight="1" x14ac:dyDescent="0.25">
      <c r="A1204" s="438"/>
      <c r="B1204" s="454">
        <v>71956000</v>
      </c>
      <c r="C1204" s="448" t="s">
        <v>39</v>
      </c>
      <c r="D1204" s="448"/>
      <c r="E1204" s="448"/>
      <c r="F1204" s="101"/>
      <c r="G1204" s="448"/>
      <c r="H1204" s="143"/>
      <c r="I1204" s="101"/>
      <c r="J1204" s="16" t="s">
        <v>189</v>
      </c>
      <c r="K1204" s="7">
        <v>21</v>
      </c>
      <c r="L1204" s="189">
        <v>50130</v>
      </c>
      <c r="M1204" s="189">
        <f t="shared" ref="M1204:M1205" si="221">L1204</f>
        <v>50130</v>
      </c>
      <c r="N1204" s="164"/>
      <c r="O1204" s="164"/>
      <c r="P1204" s="164"/>
      <c r="Q1204" s="186">
        <f t="shared" si="217"/>
        <v>50130</v>
      </c>
    </row>
    <row r="1205" spans="1:17" ht="18" customHeight="1" x14ac:dyDescent="0.25">
      <c r="A1205" s="439"/>
      <c r="B1205" s="454">
        <v>71956000</v>
      </c>
      <c r="C1205" s="448" t="s">
        <v>39</v>
      </c>
      <c r="D1205" s="448"/>
      <c r="E1205" s="448"/>
      <c r="F1205" s="101"/>
      <c r="G1205" s="448"/>
      <c r="H1205" s="143"/>
      <c r="I1205" s="101"/>
      <c r="J1205" s="16" t="s">
        <v>191</v>
      </c>
      <c r="K1205" s="20" t="s">
        <v>9</v>
      </c>
      <c r="L1205" s="189">
        <v>2342506</v>
      </c>
      <c r="M1205" s="189">
        <f t="shared" si="221"/>
        <v>2342506</v>
      </c>
      <c r="N1205" s="164"/>
      <c r="O1205" s="164"/>
      <c r="P1205" s="164"/>
      <c r="Q1205" s="186">
        <f t="shared" si="217"/>
        <v>2342506</v>
      </c>
    </row>
    <row r="1206" spans="1:17" ht="18" customHeight="1" x14ac:dyDescent="0.25">
      <c r="A1206" s="437">
        <v>23</v>
      </c>
      <c r="B1206" s="454">
        <v>71956000</v>
      </c>
      <c r="C1206" s="448" t="s">
        <v>39</v>
      </c>
      <c r="D1206" s="448" t="s">
        <v>39</v>
      </c>
      <c r="E1206" s="448" t="s">
        <v>29</v>
      </c>
      <c r="F1206" s="101" t="s">
        <v>305</v>
      </c>
      <c r="G1206" s="454" t="s">
        <v>68</v>
      </c>
      <c r="H1206" s="143">
        <v>5476.1</v>
      </c>
      <c r="I1206" s="101">
        <v>294</v>
      </c>
      <c r="J1206" s="448" t="s">
        <v>184</v>
      </c>
      <c r="K1206" s="7" t="s">
        <v>5</v>
      </c>
      <c r="L1206" s="189">
        <f>L1207+L1208</f>
        <v>2396285</v>
      </c>
      <c r="M1206" s="164">
        <f>L1206</f>
        <v>2396285</v>
      </c>
      <c r="N1206" s="189">
        <v>0</v>
      </c>
      <c r="O1206" s="189">
        <v>0</v>
      </c>
      <c r="P1206" s="189">
        <v>0</v>
      </c>
      <c r="Q1206" s="186">
        <f t="shared" si="217"/>
        <v>2396285</v>
      </c>
    </row>
    <row r="1207" spans="1:17" ht="18" customHeight="1" x14ac:dyDescent="0.25">
      <c r="A1207" s="438"/>
      <c r="B1207" s="454">
        <v>71956000</v>
      </c>
      <c r="C1207" s="448" t="s">
        <v>39</v>
      </c>
      <c r="D1207" s="448"/>
      <c r="E1207" s="448"/>
      <c r="F1207" s="101"/>
      <c r="G1207" s="448"/>
      <c r="H1207" s="143"/>
      <c r="I1207" s="101"/>
      <c r="J1207" s="16" t="s">
        <v>189</v>
      </c>
      <c r="K1207" s="7">
        <v>21</v>
      </c>
      <c r="L1207" s="189">
        <v>50207</v>
      </c>
      <c r="M1207" s="189">
        <f t="shared" ref="M1207:M1208" si="222">L1207</f>
        <v>50207</v>
      </c>
      <c r="N1207" s="164"/>
      <c r="O1207" s="164"/>
      <c r="P1207" s="164"/>
      <c r="Q1207" s="186">
        <f t="shared" si="217"/>
        <v>50207</v>
      </c>
    </row>
    <row r="1208" spans="1:17" ht="18" customHeight="1" x14ac:dyDescent="0.25">
      <c r="A1208" s="439"/>
      <c r="B1208" s="454">
        <v>71956000</v>
      </c>
      <c r="C1208" s="448" t="s">
        <v>39</v>
      </c>
      <c r="D1208" s="448"/>
      <c r="E1208" s="448"/>
      <c r="F1208" s="101"/>
      <c r="G1208" s="448"/>
      <c r="H1208" s="143"/>
      <c r="I1208" s="101"/>
      <c r="J1208" s="16" t="s">
        <v>191</v>
      </c>
      <c r="K1208" s="20" t="s">
        <v>9</v>
      </c>
      <c r="L1208" s="189">
        <v>2346078</v>
      </c>
      <c r="M1208" s="189">
        <f t="shared" si="222"/>
        <v>2346078</v>
      </c>
      <c r="N1208" s="164"/>
      <c r="O1208" s="164"/>
      <c r="P1208" s="164"/>
      <c r="Q1208" s="186">
        <f t="shared" si="217"/>
        <v>2346078</v>
      </c>
    </row>
    <row r="1209" spans="1:17" ht="18" customHeight="1" x14ac:dyDescent="0.25">
      <c r="A1209" s="437">
        <v>24</v>
      </c>
      <c r="B1209" s="454">
        <v>71956000</v>
      </c>
      <c r="C1209" s="448" t="s">
        <v>39</v>
      </c>
      <c r="D1209" s="448" t="s">
        <v>39</v>
      </c>
      <c r="E1209" s="448" t="s">
        <v>29</v>
      </c>
      <c r="F1209" s="101" t="s">
        <v>209</v>
      </c>
      <c r="G1209" s="454" t="s">
        <v>68</v>
      </c>
      <c r="H1209" s="143">
        <v>4633.7</v>
      </c>
      <c r="I1209" s="101">
        <v>129</v>
      </c>
      <c r="J1209" s="448" t="s">
        <v>184</v>
      </c>
      <c r="K1209" s="7" t="s">
        <v>5</v>
      </c>
      <c r="L1209" s="189">
        <f>L1210+L1211</f>
        <v>3685410</v>
      </c>
      <c r="M1209" s="164">
        <f>L1209</f>
        <v>3685410</v>
      </c>
      <c r="N1209" s="189">
        <v>0</v>
      </c>
      <c r="O1209" s="189">
        <v>0</v>
      </c>
      <c r="P1209" s="189">
        <v>0</v>
      </c>
      <c r="Q1209" s="186">
        <f t="shared" si="217"/>
        <v>3685410</v>
      </c>
    </row>
    <row r="1210" spans="1:17" ht="18" customHeight="1" x14ac:dyDescent="0.25">
      <c r="A1210" s="438"/>
      <c r="B1210" s="454">
        <v>71956000</v>
      </c>
      <c r="C1210" s="448" t="s">
        <v>39</v>
      </c>
      <c r="D1210" s="448"/>
      <c r="E1210" s="448"/>
      <c r="F1210" s="101"/>
      <c r="G1210" s="448"/>
      <c r="H1210" s="143"/>
      <c r="I1210" s="101"/>
      <c r="J1210" s="16" t="s">
        <v>189</v>
      </c>
      <c r="K1210" s="7">
        <v>21</v>
      </c>
      <c r="L1210" s="189">
        <v>77216</v>
      </c>
      <c r="M1210" s="189">
        <f t="shared" ref="M1210:M1211" si="223">L1210</f>
        <v>77216</v>
      </c>
      <c r="N1210" s="164"/>
      <c r="O1210" s="164"/>
      <c r="P1210" s="164"/>
      <c r="Q1210" s="186">
        <f t="shared" si="217"/>
        <v>77216</v>
      </c>
    </row>
    <row r="1211" spans="1:17" ht="18" customHeight="1" x14ac:dyDescent="0.25">
      <c r="A1211" s="439"/>
      <c r="B1211" s="454">
        <v>71956000</v>
      </c>
      <c r="C1211" s="448" t="s">
        <v>39</v>
      </c>
      <c r="D1211" s="448"/>
      <c r="E1211" s="448"/>
      <c r="F1211" s="101"/>
      <c r="G1211" s="448"/>
      <c r="H1211" s="143"/>
      <c r="I1211" s="101"/>
      <c r="J1211" s="16" t="s">
        <v>186</v>
      </c>
      <c r="K1211" s="7">
        <v>10</v>
      </c>
      <c r="L1211" s="189">
        <v>3608194</v>
      </c>
      <c r="M1211" s="189">
        <f t="shared" si="223"/>
        <v>3608194</v>
      </c>
      <c r="N1211" s="164"/>
      <c r="O1211" s="164"/>
      <c r="P1211" s="164"/>
      <c r="Q1211" s="186">
        <f t="shared" si="217"/>
        <v>3608194</v>
      </c>
    </row>
    <row r="1212" spans="1:17" ht="18" customHeight="1" x14ac:dyDescent="0.25">
      <c r="A1212" s="437">
        <v>25</v>
      </c>
      <c r="B1212" s="454">
        <v>71956000</v>
      </c>
      <c r="C1212" s="448" t="s">
        <v>39</v>
      </c>
      <c r="D1212" s="448" t="s">
        <v>39</v>
      </c>
      <c r="E1212" s="448" t="s">
        <v>210</v>
      </c>
      <c r="F1212" s="101" t="s">
        <v>211</v>
      </c>
      <c r="G1212" s="454" t="s">
        <v>68</v>
      </c>
      <c r="H1212" s="143">
        <v>9187.2999999999993</v>
      </c>
      <c r="I1212" s="101">
        <v>428</v>
      </c>
      <c r="J1212" s="448" t="s">
        <v>184</v>
      </c>
      <c r="K1212" s="7" t="s">
        <v>5</v>
      </c>
      <c r="L1212" s="189">
        <f>L1213+L1214</f>
        <v>10242418</v>
      </c>
      <c r="M1212" s="164">
        <f>L1212</f>
        <v>10242418</v>
      </c>
      <c r="N1212" s="189">
        <v>0</v>
      </c>
      <c r="O1212" s="189">
        <v>0</v>
      </c>
      <c r="P1212" s="189">
        <v>0</v>
      </c>
      <c r="Q1212" s="186">
        <f t="shared" si="217"/>
        <v>10242418</v>
      </c>
    </row>
    <row r="1213" spans="1:17" ht="18" customHeight="1" x14ac:dyDescent="0.25">
      <c r="A1213" s="438"/>
      <c r="B1213" s="454">
        <v>71956000</v>
      </c>
      <c r="C1213" s="448" t="s">
        <v>39</v>
      </c>
      <c r="D1213" s="448"/>
      <c r="E1213" s="448"/>
      <c r="F1213" s="101"/>
      <c r="G1213" s="448"/>
      <c r="H1213" s="143"/>
      <c r="I1213" s="101"/>
      <c r="J1213" s="16" t="s">
        <v>189</v>
      </c>
      <c r="K1213" s="7">
        <v>21</v>
      </c>
      <c r="L1213" s="189">
        <v>214596</v>
      </c>
      <c r="M1213" s="189">
        <f t="shared" ref="M1213:M1214" si="224">L1213</f>
        <v>214596</v>
      </c>
      <c r="N1213" s="164"/>
      <c r="O1213" s="164"/>
      <c r="P1213" s="164"/>
      <c r="Q1213" s="186">
        <f t="shared" si="217"/>
        <v>214596</v>
      </c>
    </row>
    <row r="1214" spans="1:17" ht="18" customHeight="1" x14ac:dyDescent="0.25">
      <c r="A1214" s="439"/>
      <c r="B1214" s="454">
        <v>71956000</v>
      </c>
      <c r="C1214" s="448" t="s">
        <v>39</v>
      </c>
      <c r="D1214" s="448"/>
      <c r="E1214" s="448"/>
      <c r="F1214" s="101"/>
      <c r="G1214" s="448"/>
      <c r="H1214" s="143"/>
      <c r="I1214" s="101"/>
      <c r="J1214" s="16" t="s">
        <v>186</v>
      </c>
      <c r="K1214" s="7">
        <v>10</v>
      </c>
      <c r="L1214" s="189">
        <v>10027822</v>
      </c>
      <c r="M1214" s="189">
        <f t="shared" si="224"/>
        <v>10027822</v>
      </c>
      <c r="N1214" s="164"/>
      <c r="O1214" s="164"/>
      <c r="P1214" s="164"/>
      <c r="Q1214" s="186">
        <f t="shared" si="217"/>
        <v>10027822</v>
      </c>
    </row>
    <row r="1215" spans="1:17" ht="18" customHeight="1" x14ac:dyDescent="0.25">
      <c r="A1215" s="437">
        <v>26</v>
      </c>
      <c r="B1215" s="454">
        <v>71956000</v>
      </c>
      <c r="C1215" s="448" t="s">
        <v>39</v>
      </c>
      <c r="D1215" s="448" t="s">
        <v>39</v>
      </c>
      <c r="E1215" s="448" t="s">
        <v>165</v>
      </c>
      <c r="F1215" s="101">
        <v>7</v>
      </c>
      <c r="G1215" s="454" t="s">
        <v>68</v>
      </c>
      <c r="H1215" s="143">
        <v>1835.4</v>
      </c>
      <c r="I1215" s="101">
        <v>98</v>
      </c>
      <c r="J1215" s="448" t="s">
        <v>184</v>
      </c>
      <c r="K1215" s="7" t="s">
        <v>5</v>
      </c>
      <c r="L1215" s="189">
        <f>L1216+L1217</f>
        <v>2107098</v>
      </c>
      <c r="M1215" s="164">
        <f>L1215</f>
        <v>2107098</v>
      </c>
      <c r="N1215" s="189">
        <v>0</v>
      </c>
      <c r="O1215" s="189">
        <v>0</v>
      </c>
      <c r="P1215" s="189">
        <v>0</v>
      </c>
      <c r="Q1215" s="186">
        <f t="shared" si="217"/>
        <v>2107098</v>
      </c>
    </row>
    <row r="1216" spans="1:17" ht="18" customHeight="1" x14ac:dyDescent="0.25">
      <c r="A1216" s="438"/>
      <c r="B1216" s="454">
        <v>71956000</v>
      </c>
      <c r="C1216" s="448" t="s">
        <v>39</v>
      </c>
      <c r="D1216" s="448"/>
      <c r="E1216" s="448"/>
      <c r="F1216" s="101"/>
      <c r="G1216" s="448"/>
      <c r="H1216" s="143"/>
      <c r="I1216" s="101"/>
      <c r="J1216" s="16" t="s">
        <v>189</v>
      </c>
      <c r="K1216" s="7">
        <v>21</v>
      </c>
      <c r="L1216" s="189">
        <v>44148</v>
      </c>
      <c r="M1216" s="189">
        <f t="shared" ref="M1216:M1217" si="225">L1216</f>
        <v>44148</v>
      </c>
      <c r="N1216" s="164"/>
      <c r="O1216" s="164"/>
      <c r="P1216" s="164"/>
      <c r="Q1216" s="186">
        <f t="shared" si="217"/>
        <v>44148</v>
      </c>
    </row>
    <row r="1217" spans="1:41" ht="18" customHeight="1" x14ac:dyDescent="0.25">
      <c r="A1217" s="439"/>
      <c r="B1217" s="454">
        <v>71956000</v>
      </c>
      <c r="C1217" s="448" t="s">
        <v>39</v>
      </c>
      <c r="D1217" s="448"/>
      <c r="E1217" s="448"/>
      <c r="F1217" s="101"/>
      <c r="G1217" s="448"/>
      <c r="H1217" s="143"/>
      <c r="I1217" s="101"/>
      <c r="J1217" s="16" t="s">
        <v>186</v>
      </c>
      <c r="K1217" s="7">
        <v>10</v>
      </c>
      <c r="L1217" s="189">
        <v>2062950</v>
      </c>
      <c r="M1217" s="189">
        <f t="shared" si="225"/>
        <v>2062950</v>
      </c>
      <c r="N1217" s="164"/>
      <c r="O1217" s="164"/>
      <c r="P1217" s="164"/>
      <c r="Q1217" s="186">
        <f t="shared" si="217"/>
        <v>2062950</v>
      </c>
    </row>
    <row r="1218" spans="1:41" ht="18" customHeight="1" x14ac:dyDescent="0.25">
      <c r="A1218" s="437">
        <v>27</v>
      </c>
      <c r="B1218" s="454">
        <v>71956000</v>
      </c>
      <c r="C1218" s="448" t="s">
        <v>39</v>
      </c>
      <c r="D1218" s="448" t="s">
        <v>39</v>
      </c>
      <c r="E1218" s="448" t="s">
        <v>165</v>
      </c>
      <c r="F1218" s="101" t="s">
        <v>212</v>
      </c>
      <c r="G1218" s="454" t="s">
        <v>68</v>
      </c>
      <c r="H1218" s="143">
        <v>8338.1</v>
      </c>
      <c r="I1218" s="101">
        <v>260</v>
      </c>
      <c r="J1218" s="448" t="s">
        <v>184</v>
      </c>
      <c r="K1218" s="7" t="s">
        <v>5</v>
      </c>
      <c r="L1218" s="189">
        <f>L1219+L1220+L1221</f>
        <v>16836793</v>
      </c>
      <c r="M1218" s="164">
        <f>L1218</f>
        <v>16836793</v>
      </c>
      <c r="N1218" s="189">
        <v>0</v>
      </c>
      <c r="O1218" s="189">
        <v>0</v>
      </c>
      <c r="P1218" s="189">
        <v>0</v>
      </c>
      <c r="Q1218" s="186">
        <f t="shared" si="217"/>
        <v>16836793</v>
      </c>
    </row>
    <row r="1219" spans="1:41" ht="18" customHeight="1" x14ac:dyDescent="0.25">
      <c r="A1219" s="438"/>
      <c r="B1219" s="454">
        <v>71956000</v>
      </c>
      <c r="C1219" s="448" t="s">
        <v>39</v>
      </c>
      <c r="D1219" s="448"/>
      <c r="E1219" s="448"/>
      <c r="F1219" s="101"/>
      <c r="G1219" s="448"/>
      <c r="H1219" s="143"/>
      <c r="I1219" s="101"/>
      <c r="J1219" s="16" t="s">
        <v>189</v>
      </c>
      <c r="K1219" s="7">
        <v>21</v>
      </c>
      <c r="L1219" s="189">
        <v>352759</v>
      </c>
      <c r="M1219" s="189">
        <f t="shared" ref="M1219:M1221" si="226">L1219</f>
        <v>352759</v>
      </c>
      <c r="N1219" s="164"/>
      <c r="O1219" s="164"/>
      <c r="P1219" s="164"/>
      <c r="Q1219" s="186">
        <f t="shared" si="217"/>
        <v>352759</v>
      </c>
    </row>
    <row r="1220" spans="1:41" ht="18" customHeight="1" x14ac:dyDescent="0.25">
      <c r="A1220" s="438"/>
      <c r="B1220" s="454">
        <v>71956000</v>
      </c>
      <c r="C1220" s="448" t="s">
        <v>39</v>
      </c>
      <c r="D1220" s="448"/>
      <c r="E1220" s="448"/>
      <c r="F1220" s="101"/>
      <c r="G1220" s="448"/>
      <c r="H1220" s="143"/>
      <c r="I1220" s="101"/>
      <c r="J1220" s="16" t="s">
        <v>191</v>
      </c>
      <c r="K1220" s="20" t="s">
        <v>9</v>
      </c>
      <c r="L1220" s="189">
        <v>9369614</v>
      </c>
      <c r="M1220" s="189">
        <f t="shared" si="226"/>
        <v>9369614</v>
      </c>
      <c r="N1220" s="164"/>
      <c r="O1220" s="164"/>
      <c r="P1220" s="164"/>
      <c r="Q1220" s="186">
        <f t="shared" si="217"/>
        <v>9369614</v>
      </c>
    </row>
    <row r="1221" spans="1:41" ht="18" customHeight="1" x14ac:dyDescent="0.25">
      <c r="A1221" s="439"/>
      <c r="B1221" s="454">
        <v>71956000</v>
      </c>
      <c r="C1221" s="448" t="s">
        <v>39</v>
      </c>
      <c r="D1221" s="448"/>
      <c r="E1221" s="448"/>
      <c r="F1221" s="101"/>
      <c r="G1221" s="448"/>
      <c r="H1221" s="143"/>
      <c r="I1221" s="101"/>
      <c r="J1221" s="16" t="s">
        <v>186</v>
      </c>
      <c r="K1221" s="20">
        <v>10</v>
      </c>
      <c r="L1221" s="189">
        <v>7114420</v>
      </c>
      <c r="M1221" s="189">
        <f t="shared" si="226"/>
        <v>7114420</v>
      </c>
      <c r="N1221" s="164"/>
      <c r="O1221" s="164"/>
      <c r="P1221" s="164"/>
      <c r="Q1221" s="186">
        <f t="shared" si="217"/>
        <v>7114420</v>
      </c>
    </row>
    <row r="1222" spans="1:41" ht="18" customHeight="1" x14ac:dyDescent="0.25">
      <c r="A1222" s="437">
        <v>28</v>
      </c>
      <c r="B1222" s="454">
        <v>71956000</v>
      </c>
      <c r="C1222" s="448" t="s">
        <v>39</v>
      </c>
      <c r="D1222" s="448" t="s">
        <v>39</v>
      </c>
      <c r="E1222" s="448" t="s">
        <v>165</v>
      </c>
      <c r="F1222" s="101">
        <v>15</v>
      </c>
      <c r="G1222" s="454" t="s">
        <v>68</v>
      </c>
      <c r="H1222" s="143">
        <v>4973.3999999999996</v>
      </c>
      <c r="I1222" s="101">
        <v>241</v>
      </c>
      <c r="J1222" s="448" t="s">
        <v>184</v>
      </c>
      <c r="K1222" s="7" t="s">
        <v>5</v>
      </c>
      <c r="L1222" s="189">
        <f>L1223+L1224</f>
        <v>3734352</v>
      </c>
      <c r="M1222" s="164">
        <f>L1222</f>
        <v>3734352</v>
      </c>
      <c r="N1222" s="189">
        <v>0</v>
      </c>
      <c r="O1222" s="189">
        <v>0</v>
      </c>
      <c r="P1222" s="189">
        <v>0</v>
      </c>
      <c r="Q1222" s="186">
        <f t="shared" si="217"/>
        <v>3734352</v>
      </c>
    </row>
    <row r="1223" spans="1:41" ht="18" customHeight="1" x14ac:dyDescent="0.25">
      <c r="A1223" s="438"/>
      <c r="B1223" s="454">
        <v>71956000</v>
      </c>
      <c r="C1223" s="448" t="s">
        <v>39</v>
      </c>
      <c r="D1223" s="448"/>
      <c r="E1223" s="448"/>
      <c r="F1223" s="101"/>
      <c r="G1223" s="448"/>
      <c r="H1223" s="143"/>
      <c r="I1223" s="101"/>
      <c r="J1223" s="16" t="s">
        <v>189</v>
      </c>
      <c r="K1223" s="7">
        <v>21</v>
      </c>
      <c r="L1223" s="189">
        <v>78241</v>
      </c>
      <c r="M1223" s="189">
        <f t="shared" ref="M1223:M1224" si="227">L1223</f>
        <v>78241</v>
      </c>
      <c r="N1223" s="164"/>
      <c r="O1223" s="164"/>
      <c r="P1223" s="164"/>
      <c r="Q1223" s="186">
        <f t="shared" si="217"/>
        <v>78241</v>
      </c>
    </row>
    <row r="1224" spans="1:41" ht="18" customHeight="1" x14ac:dyDescent="0.25">
      <c r="A1224" s="439"/>
      <c r="B1224" s="454">
        <v>71956000</v>
      </c>
      <c r="C1224" s="448" t="s">
        <v>39</v>
      </c>
      <c r="D1224" s="448"/>
      <c r="E1224" s="448"/>
      <c r="F1224" s="101"/>
      <c r="G1224" s="448"/>
      <c r="H1224" s="143"/>
      <c r="I1224" s="101"/>
      <c r="J1224" s="16" t="s">
        <v>191</v>
      </c>
      <c r="K1224" s="20" t="s">
        <v>9</v>
      </c>
      <c r="L1224" s="189">
        <v>3656111</v>
      </c>
      <c r="M1224" s="189">
        <f t="shared" si="227"/>
        <v>3656111</v>
      </c>
      <c r="N1224" s="164"/>
      <c r="O1224" s="164"/>
      <c r="P1224" s="164"/>
      <c r="Q1224" s="186">
        <f t="shared" si="217"/>
        <v>3656111</v>
      </c>
    </row>
    <row r="1225" spans="1:41" ht="18" customHeight="1" x14ac:dyDescent="0.25">
      <c r="A1225" s="437">
        <v>29</v>
      </c>
      <c r="B1225" s="454">
        <v>71956000</v>
      </c>
      <c r="C1225" s="448" t="s">
        <v>39</v>
      </c>
      <c r="D1225" s="448" t="s">
        <v>39</v>
      </c>
      <c r="E1225" s="448" t="s">
        <v>165</v>
      </c>
      <c r="F1225" s="101">
        <v>17</v>
      </c>
      <c r="G1225" s="454" t="s">
        <v>68</v>
      </c>
      <c r="H1225" s="143">
        <v>7419</v>
      </c>
      <c r="I1225" s="101">
        <v>206</v>
      </c>
      <c r="J1225" s="448" t="s">
        <v>184</v>
      </c>
      <c r="K1225" s="7" t="s">
        <v>5</v>
      </c>
      <c r="L1225" s="189">
        <f>L1226+L1227</f>
        <v>5639195</v>
      </c>
      <c r="M1225" s="164">
        <f>L1225</f>
        <v>5639195</v>
      </c>
      <c r="N1225" s="189">
        <v>0</v>
      </c>
      <c r="O1225" s="189">
        <v>0</v>
      </c>
      <c r="P1225" s="189">
        <v>0</v>
      </c>
      <c r="Q1225" s="186">
        <f t="shared" si="217"/>
        <v>5639195</v>
      </c>
    </row>
    <row r="1226" spans="1:41" ht="18" customHeight="1" x14ac:dyDescent="0.25">
      <c r="A1226" s="438"/>
      <c r="B1226" s="454">
        <v>71956000</v>
      </c>
      <c r="C1226" s="448" t="s">
        <v>39</v>
      </c>
      <c r="D1226" s="448"/>
      <c r="E1226" s="448"/>
      <c r="F1226" s="101"/>
      <c r="G1226" s="448"/>
      <c r="H1226" s="143"/>
      <c r="I1226" s="101"/>
      <c r="J1226" s="16" t="s">
        <v>189</v>
      </c>
      <c r="K1226" s="7">
        <v>21</v>
      </c>
      <c r="L1226" s="189">
        <v>118151</v>
      </c>
      <c r="M1226" s="189">
        <f t="shared" ref="M1226:M1227" si="228">L1226</f>
        <v>118151</v>
      </c>
      <c r="N1226" s="164"/>
      <c r="O1226" s="164"/>
      <c r="P1226" s="164"/>
      <c r="Q1226" s="186">
        <f t="shared" si="217"/>
        <v>118151</v>
      </c>
    </row>
    <row r="1227" spans="1:41" ht="18" customHeight="1" x14ac:dyDescent="0.25">
      <c r="A1227" s="439"/>
      <c r="B1227" s="454">
        <v>71956000</v>
      </c>
      <c r="C1227" s="448" t="s">
        <v>39</v>
      </c>
      <c r="D1227" s="448"/>
      <c r="E1227" s="448"/>
      <c r="F1227" s="101"/>
      <c r="G1227" s="448"/>
      <c r="H1227" s="143"/>
      <c r="I1227" s="101"/>
      <c r="J1227" s="16" t="s">
        <v>186</v>
      </c>
      <c r="K1227" s="7">
        <v>10</v>
      </c>
      <c r="L1227" s="189">
        <v>5521044</v>
      </c>
      <c r="M1227" s="189">
        <f t="shared" si="228"/>
        <v>5521044</v>
      </c>
      <c r="N1227" s="164"/>
      <c r="O1227" s="164"/>
      <c r="P1227" s="164"/>
      <c r="Q1227" s="186">
        <f t="shared" si="217"/>
        <v>5521044</v>
      </c>
    </row>
    <row r="1228" spans="1:41" ht="18" customHeight="1" x14ac:dyDescent="0.25">
      <c r="A1228" s="437">
        <v>30</v>
      </c>
      <c r="B1228" s="454">
        <v>71956000</v>
      </c>
      <c r="C1228" s="448" t="s">
        <v>39</v>
      </c>
      <c r="D1228" s="448" t="s">
        <v>39</v>
      </c>
      <c r="E1228" s="448" t="s">
        <v>165</v>
      </c>
      <c r="F1228" s="101" t="s">
        <v>213</v>
      </c>
      <c r="G1228" s="454" t="s">
        <v>68</v>
      </c>
      <c r="H1228" s="143">
        <v>1873.6</v>
      </c>
      <c r="I1228" s="101">
        <v>106</v>
      </c>
      <c r="J1228" s="448" t="s">
        <v>184</v>
      </c>
      <c r="K1228" s="7" t="s">
        <v>5</v>
      </c>
      <c r="L1228" s="189">
        <f>L1229+L1230+L1231</f>
        <v>4688423</v>
      </c>
      <c r="M1228" s="164">
        <f>L1228</f>
        <v>4688423</v>
      </c>
      <c r="N1228" s="189">
        <v>0</v>
      </c>
      <c r="O1228" s="189">
        <v>0</v>
      </c>
      <c r="P1228" s="189">
        <v>0</v>
      </c>
      <c r="Q1228" s="186">
        <f t="shared" si="217"/>
        <v>4688423</v>
      </c>
    </row>
    <row r="1229" spans="1:41" ht="18" customHeight="1" x14ac:dyDescent="0.25">
      <c r="A1229" s="438"/>
      <c r="B1229" s="454">
        <v>71956000</v>
      </c>
      <c r="C1229" s="448" t="s">
        <v>39</v>
      </c>
      <c r="D1229" s="448"/>
      <c r="E1229" s="448"/>
      <c r="F1229" s="101"/>
      <c r="G1229" s="448"/>
      <c r="H1229" s="143"/>
      <c r="I1229" s="101"/>
      <c r="J1229" s="16" t="s">
        <v>189</v>
      </c>
      <c r="K1229" s="7">
        <v>21</v>
      </c>
      <c r="L1229" s="189">
        <v>98231</v>
      </c>
      <c r="M1229" s="189">
        <f t="shared" ref="M1229:M1231" si="229">L1229</f>
        <v>98231</v>
      </c>
      <c r="N1229" s="164"/>
      <c r="O1229" s="164"/>
      <c r="P1229" s="164"/>
      <c r="Q1229" s="186">
        <f t="shared" si="217"/>
        <v>98231</v>
      </c>
    </row>
    <row r="1230" spans="1:41" ht="18" customHeight="1" x14ac:dyDescent="0.25">
      <c r="A1230" s="438"/>
      <c r="B1230" s="454">
        <v>71956000</v>
      </c>
      <c r="C1230" s="448" t="s">
        <v>39</v>
      </c>
      <c r="D1230" s="448"/>
      <c r="E1230" s="448"/>
      <c r="F1230" s="101"/>
      <c r="G1230" s="448"/>
      <c r="H1230" s="143"/>
      <c r="I1230" s="101"/>
      <c r="J1230" s="16" t="s">
        <v>191</v>
      </c>
      <c r="K1230" s="20" t="s">
        <v>9</v>
      </c>
      <c r="L1230" s="189">
        <v>2587982</v>
      </c>
      <c r="M1230" s="189">
        <f t="shared" si="229"/>
        <v>2587982</v>
      </c>
      <c r="N1230" s="164"/>
      <c r="O1230" s="164"/>
      <c r="P1230" s="164"/>
      <c r="Q1230" s="186">
        <f t="shared" si="217"/>
        <v>2587982</v>
      </c>
      <c r="U1230" s="63"/>
      <c r="V1230" s="63"/>
      <c r="W1230" s="63"/>
    </row>
    <row r="1231" spans="1:41" ht="18" customHeight="1" x14ac:dyDescent="0.25">
      <c r="A1231" s="439"/>
      <c r="B1231" s="454">
        <v>71956000</v>
      </c>
      <c r="C1231" s="448" t="s">
        <v>39</v>
      </c>
      <c r="D1231" s="448"/>
      <c r="E1231" s="448"/>
      <c r="F1231" s="101"/>
      <c r="G1231" s="448"/>
      <c r="H1231" s="143"/>
      <c r="I1231" s="101"/>
      <c r="J1231" s="16" t="s">
        <v>186</v>
      </c>
      <c r="K1231" s="7">
        <v>10</v>
      </c>
      <c r="L1231" s="189">
        <v>2002210</v>
      </c>
      <c r="M1231" s="189">
        <f t="shared" si="229"/>
        <v>2002210</v>
      </c>
      <c r="N1231" s="164"/>
      <c r="O1231" s="164"/>
      <c r="P1231" s="164"/>
      <c r="Q1231" s="186">
        <f t="shared" si="217"/>
        <v>2002210</v>
      </c>
      <c r="U1231" s="63"/>
      <c r="V1231" s="63"/>
      <c r="W1231" s="63"/>
    </row>
    <row r="1232" spans="1:41" s="289" customFormat="1" ht="18" customHeight="1" x14ac:dyDescent="0.3">
      <c r="A1232" s="471">
        <v>31</v>
      </c>
      <c r="B1232" s="454">
        <v>71956000</v>
      </c>
      <c r="C1232" s="448" t="s">
        <v>39</v>
      </c>
      <c r="D1232" s="448" t="s">
        <v>39</v>
      </c>
      <c r="E1232" s="448" t="s">
        <v>133</v>
      </c>
      <c r="F1232" s="101" t="s">
        <v>134</v>
      </c>
      <c r="G1232" s="454" t="s">
        <v>68</v>
      </c>
      <c r="H1232" s="143">
        <v>6656.7</v>
      </c>
      <c r="I1232" s="101">
        <v>90</v>
      </c>
      <c r="J1232" s="448" t="s">
        <v>184</v>
      </c>
      <c r="K1232" s="2" t="s">
        <v>5</v>
      </c>
      <c r="L1232" s="189">
        <f>L1233</f>
        <v>20000</v>
      </c>
      <c r="M1232" s="164">
        <f>L1232</f>
        <v>20000</v>
      </c>
      <c r="N1232" s="189">
        <v>0</v>
      </c>
      <c r="O1232" s="189">
        <v>0</v>
      </c>
      <c r="P1232" s="189">
        <v>0</v>
      </c>
      <c r="Q1232" s="186">
        <f t="shared" si="217"/>
        <v>20000</v>
      </c>
      <c r="R1232" s="285"/>
      <c r="S1232" s="285"/>
      <c r="T1232" s="285"/>
      <c r="U1232" s="330"/>
      <c r="V1232" s="285"/>
      <c r="W1232" s="285"/>
      <c r="X1232" s="285"/>
      <c r="Y1232" s="285"/>
      <c r="Z1232" s="285"/>
      <c r="AA1232" s="285"/>
      <c r="AB1232" s="285"/>
      <c r="AC1232" s="285"/>
      <c r="AD1232" s="285"/>
      <c r="AE1232" s="285"/>
      <c r="AF1232" s="285"/>
      <c r="AG1232" s="285"/>
      <c r="AH1232" s="285"/>
      <c r="AI1232" s="285"/>
      <c r="AJ1232" s="285"/>
      <c r="AK1232" s="285"/>
      <c r="AL1232" s="292"/>
      <c r="AM1232" s="285"/>
      <c r="AN1232" s="285"/>
      <c r="AO1232" s="285"/>
    </row>
    <row r="1233" spans="1:41" s="293" customFormat="1" ht="19.5" customHeight="1" x14ac:dyDescent="0.3">
      <c r="A1233" s="472"/>
      <c r="B1233" s="454">
        <v>71956000</v>
      </c>
      <c r="C1233" s="448" t="s">
        <v>39</v>
      </c>
      <c r="D1233" s="5"/>
      <c r="E1233" s="5"/>
      <c r="F1233" s="176"/>
      <c r="G1233" s="81"/>
      <c r="H1233" s="145"/>
      <c r="I1233" s="101"/>
      <c r="J1233" s="5" t="s">
        <v>303</v>
      </c>
      <c r="K1233" s="20" t="s">
        <v>298</v>
      </c>
      <c r="L1233" s="164">
        <v>20000</v>
      </c>
      <c r="M1233" s="189">
        <f t="shared" ref="M1233" si="230">L1233</f>
        <v>20000</v>
      </c>
      <c r="N1233" s="186"/>
      <c r="O1233" s="186"/>
      <c r="P1233" s="186"/>
      <c r="Q1233" s="186">
        <f t="shared" si="217"/>
        <v>20000</v>
      </c>
      <c r="R1233" s="290"/>
      <c r="S1233" s="290"/>
      <c r="T1233" s="290"/>
      <c r="U1233" s="304"/>
      <c r="V1233" s="290"/>
      <c r="W1233" s="290"/>
      <c r="X1233" s="290"/>
      <c r="Y1233" s="290"/>
      <c r="Z1233" s="290"/>
      <c r="AA1233" s="290"/>
      <c r="AB1233" s="290"/>
      <c r="AC1233" s="290"/>
      <c r="AD1233" s="290"/>
      <c r="AE1233" s="290"/>
      <c r="AF1233" s="290"/>
      <c r="AG1233" s="290"/>
      <c r="AH1233" s="290"/>
      <c r="AI1233" s="290"/>
      <c r="AJ1233" s="290"/>
      <c r="AK1233" s="290"/>
      <c r="AL1233" s="292"/>
      <c r="AM1233" s="290"/>
      <c r="AN1233" s="290"/>
      <c r="AO1233" s="290"/>
    </row>
    <row r="1234" spans="1:41" ht="18" customHeight="1" x14ac:dyDescent="0.25">
      <c r="A1234" s="437">
        <v>32</v>
      </c>
      <c r="B1234" s="454">
        <v>71956000</v>
      </c>
      <c r="C1234" s="448" t="s">
        <v>39</v>
      </c>
      <c r="D1234" s="448" t="s">
        <v>39</v>
      </c>
      <c r="E1234" s="448" t="s">
        <v>214</v>
      </c>
      <c r="F1234" s="101">
        <v>1</v>
      </c>
      <c r="G1234" s="454" t="s">
        <v>68</v>
      </c>
      <c r="H1234" s="143">
        <v>5306.3</v>
      </c>
      <c r="I1234" s="101">
        <v>235</v>
      </c>
      <c r="J1234" s="448" t="s">
        <v>184</v>
      </c>
      <c r="K1234" s="7" t="s">
        <v>5</v>
      </c>
      <c r="L1234" s="189">
        <f>L1235+L1236</f>
        <v>6989938</v>
      </c>
      <c r="M1234" s="164">
        <f>L1234</f>
        <v>6989938</v>
      </c>
      <c r="N1234" s="189">
        <v>0</v>
      </c>
      <c r="O1234" s="189">
        <v>0</v>
      </c>
      <c r="P1234" s="189">
        <v>0</v>
      </c>
      <c r="Q1234" s="186">
        <f t="shared" si="217"/>
        <v>6989938</v>
      </c>
      <c r="U1234" s="63"/>
      <c r="V1234" s="63"/>
      <c r="W1234" s="63"/>
    </row>
    <row r="1235" spans="1:41" ht="18" customHeight="1" x14ac:dyDescent="0.25">
      <c r="A1235" s="438"/>
      <c r="B1235" s="454">
        <v>71956000</v>
      </c>
      <c r="C1235" s="448" t="s">
        <v>39</v>
      </c>
      <c r="D1235" s="448"/>
      <c r="E1235" s="448"/>
      <c r="F1235" s="101"/>
      <c r="G1235" s="448"/>
      <c r="H1235" s="143"/>
      <c r="I1235" s="101"/>
      <c r="J1235" s="16" t="s">
        <v>189</v>
      </c>
      <c r="K1235" s="7">
        <v>21</v>
      </c>
      <c r="L1235" s="189">
        <v>146451</v>
      </c>
      <c r="M1235" s="189">
        <f t="shared" ref="M1235:M1236" si="231">L1235</f>
        <v>146451</v>
      </c>
      <c r="N1235" s="164"/>
      <c r="O1235" s="164"/>
      <c r="P1235" s="164"/>
      <c r="Q1235" s="186">
        <f t="shared" si="217"/>
        <v>146451</v>
      </c>
      <c r="U1235" s="63"/>
      <c r="V1235" s="63"/>
      <c r="W1235" s="63"/>
    </row>
    <row r="1236" spans="1:41" ht="18" customHeight="1" x14ac:dyDescent="0.25">
      <c r="A1236" s="439"/>
      <c r="B1236" s="454">
        <v>71956000</v>
      </c>
      <c r="C1236" s="448" t="s">
        <v>39</v>
      </c>
      <c r="D1236" s="448"/>
      <c r="E1236" s="448"/>
      <c r="F1236" s="101"/>
      <c r="G1236" s="448"/>
      <c r="H1236" s="143"/>
      <c r="I1236" s="101"/>
      <c r="J1236" s="16" t="s">
        <v>191</v>
      </c>
      <c r="K1236" s="20" t="s">
        <v>9</v>
      </c>
      <c r="L1236" s="189">
        <v>6843487</v>
      </c>
      <c r="M1236" s="189">
        <f t="shared" si="231"/>
        <v>6843487</v>
      </c>
      <c r="N1236" s="164"/>
      <c r="O1236" s="164"/>
      <c r="P1236" s="164"/>
      <c r="Q1236" s="186">
        <f t="shared" si="217"/>
        <v>6843487</v>
      </c>
      <c r="U1236" s="63"/>
      <c r="V1236" s="63"/>
      <c r="W1236" s="63"/>
    </row>
    <row r="1237" spans="1:41" ht="18" customHeight="1" x14ac:dyDescent="0.25">
      <c r="A1237" s="437">
        <v>33</v>
      </c>
      <c r="B1237" s="454">
        <v>71956000</v>
      </c>
      <c r="C1237" s="448" t="s">
        <v>39</v>
      </c>
      <c r="D1237" s="448" t="s">
        <v>39</v>
      </c>
      <c r="E1237" s="448" t="s">
        <v>215</v>
      </c>
      <c r="F1237" s="101" t="s">
        <v>211</v>
      </c>
      <c r="G1237" s="454" t="s">
        <v>68</v>
      </c>
      <c r="H1237" s="143">
        <v>1808.8</v>
      </c>
      <c r="I1237" s="101">
        <v>75</v>
      </c>
      <c r="J1237" s="448" t="s">
        <v>184</v>
      </c>
      <c r="K1237" s="7" t="s">
        <v>5</v>
      </c>
      <c r="L1237" s="189">
        <f>L1238+L1239</f>
        <v>3275266</v>
      </c>
      <c r="M1237" s="164">
        <f>L1237</f>
        <v>3275266</v>
      </c>
      <c r="N1237" s="189">
        <v>0</v>
      </c>
      <c r="O1237" s="189">
        <v>0</v>
      </c>
      <c r="P1237" s="189">
        <v>0</v>
      </c>
      <c r="Q1237" s="186">
        <f t="shared" si="217"/>
        <v>3275266</v>
      </c>
      <c r="U1237" s="63"/>
      <c r="V1237" s="63"/>
      <c r="W1237" s="63"/>
    </row>
    <row r="1238" spans="1:41" ht="18" customHeight="1" x14ac:dyDescent="0.25">
      <c r="A1238" s="438"/>
      <c r="B1238" s="454">
        <v>71956000</v>
      </c>
      <c r="C1238" s="448" t="s">
        <v>39</v>
      </c>
      <c r="D1238" s="448"/>
      <c r="E1238" s="448"/>
      <c r="F1238" s="101"/>
      <c r="G1238" s="448"/>
      <c r="H1238" s="143"/>
      <c r="I1238" s="101"/>
      <c r="J1238" s="16" t="s">
        <v>189</v>
      </c>
      <c r="K1238" s="7">
        <v>21</v>
      </c>
      <c r="L1238" s="189">
        <v>68623</v>
      </c>
      <c r="M1238" s="189">
        <f t="shared" ref="M1238:M1239" si="232">L1238</f>
        <v>68623</v>
      </c>
      <c r="N1238" s="164"/>
      <c r="O1238" s="164"/>
      <c r="P1238" s="164"/>
      <c r="Q1238" s="186">
        <f t="shared" si="217"/>
        <v>68623</v>
      </c>
    </row>
    <row r="1239" spans="1:41" ht="18" customHeight="1" x14ac:dyDescent="0.25">
      <c r="A1239" s="439"/>
      <c r="B1239" s="454">
        <v>71956000</v>
      </c>
      <c r="C1239" s="448" t="s">
        <v>39</v>
      </c>
      <c r="D1239" s="448"/>
      <c r="E1239" s="448"/>
      <c r="F1239" s="101"/>
      <c r="G1239" s="448"/>
      <c r="H1239" s="143"/>
      <c r="I1239" s="101"/>
      <c r="J1239" s="16" t="s">
        <v>191</v>
      </c>
      <c r="K1239" s="20" t="s">
        <v>9</v>
      </c>
      <c r="L1239" s="345">
        <v>3206643</v>
      </c>
      <c r="M1239" s="189">
        <f t="shared" si="232"/>
        <v>3206643</v>
      </c>
      <c r="N1239" s="164"/>
      <c r="O1239" s="164"/>
      <c r="P1239" s="164"/>
      <c r="Q1239" s="186">
        <f t="shared" si="217"/>
        <v>3206643</v>
      </c>
    </row>
    <row r="1240" spans="1:41" ht="18" customHeight="1" x14ac:dyDescent="0.25">
      <c r="A1240" s="437">
        <v>34</v>
      </c>
      <c r="B1240" s="454">
        <v>71956000</v>
      </c>
      <c r="C1240" s="448" t="s">
        <v>39</v>
      </c>
      <c r="D1240" s="448" t="s">
        <v>39</v>
      </c>
      <c r="E1240" s="448" t="s">
        <v>132</v>
      </c>
      <c r="F1240" s="101" t="s">
        <v>216</v>
      </c>
      <c r="G1240" s="454" t="s">
        <v>68</v>
      </c>
      <c r="H1240" s="143">
        <v>5795.6</v>
      </c>
      <c r="I1240" s="101">
        <v>240</v>
      </c>
      <c r="J1240" s="448" t="s">
        <v>184</v>
      </c>
      <c r="K1240" s="7" t="s">
        <v>5</v>
      </c>
      <c r="L1240" s="189">
        <f>L1241+L1242+L1243</f>
        <v>5765563</v>
      </c>
      <c r="M1240" s="164">
        <f>L1240</f>
        <v>5765563</v>
      </c>
      <c r="N1240" s="189">
        <v>0</v>
      </c>
      <c r="O1240" s="189">
        <v>0</v>
      </c>
      <c r="P1240" s="189">
        <v>0</v>
      </c>
      <c r="Q1240" s="186">
        <f t="shared" si="217"/>
        <v>5765563</v>
      </c>
    </row>
    <row r="1241" spans="1:41" ht="18" customHeight="1" x14ac:dyDescent="0.25">
      <c r="A1241" s="438"/>
      <c r="B1241" s="454">
        <v>71956000</v>
      </c>
      <c r="C1241" s="448" t="s">
        <v>39</v>
      </c>
      <c r="D1241" s="448"/>
      <c r="E1241" s="448"/>
      <c r="F1241" s="101"/>
      <c r="G1241" s="448"/>
      <c r="H1241" s="143"/>
      <c r="I1241" s="101"/>
      <c r="J1241" s="16" t="s">
        <v>189</v>
      </c>
      <c r="K1241" s="7">
        <v>21</v>
      </c>
      <c r="L1241" s="189">
        <v>120798</v>
      </c>
      <c r="M1241" s="189">
        <f t="shared" ref="M1241:M1243" si="233">L1241</f>
        <v>120798</v>
      </c>
      <c r="N1241" s="164"/>
      <c r="O1241" s="164"/>
      <c r="P1241" s="164"/>
      <c r="Q1241" s="186">
        <f t="shared" si="217"/>
        <v>120798</v>
      </c>
    </row>
    <row r="1242" spans="1:41" ht="30.75" customHeight="1" x14ac:dyDescent="0.25">
      <c r="A1242" s="438"/>
      <c r="B1242" s="454">
        <v>71956000</v>
      </c>
      <c r="C1242" s="448" t="s">
        <v>39</v>
      </c>
      <c r="D1242" s="448"/>
      <c r="E1242" s="448"/>
      <c r="F1242" s="101"/>
      <c r="G1242" s="448"/>
      <c r="H1242" s="143"/>
      <c r="I1242" s="101"/>
      <c r="J1242" s="5" t="s">
        <v>187</v>
      </c>
      <c r="K1242" s="20" t="s">
        <v>13</v>
      </c>
      <c r="L1242" s="189">
        <v>3305964</v>
      </c>
      <c r="M1242" s="189">
        <f t="shared" si="233"/>
        <v>3305964</v>
      </c>
      <c r="N1242" s="164"/>
      <c r="O1242" s="164"/>
      <c r="P1242" s="164"/>
      <c r="Q1242" s="186">
        <f t="shared" si="217"/>
        <v>3305964</v>
      </c>
    </row>
    <row r="1243" spans="1:41" ht="31.5" customHeight="1" x14ac:dyDescent="0.25">
      <c r="A1243" s="439"/>
      <c r="B1243" s="454">
        <v>71956000</v>
      </c>
      <c r="C1243" s="448" t="s">
        <v>39</v>
      </c>
      <c r="D1243" s="448"/>
      <c r="E1243" s="448"/>
      <c r="F1243" s="101"/>
      <c r="G1243" s="448"/>
      <c r="H1243" s="143"/>
      <c r="I1243" s="101"/>
      <c r="J1243" s="42" t="s">
        <v>192</v>
      </c>
      <c r="K1243" s="21" t="s">
        <v>4</v>
      </c>
      <c r="L1243" s="189">
        <v>2338801</v>
      </c>
      <c r="M1243" s="189">
        <f t="shared" si="233"/>
        <v>2338801</v>
      </c>
      <c r="N1243" s="164"/>
      <c r="O1243" s="164"/>
      <c r="P1243" s="164"/>
      <c r="Q1243" s="186">
        <f t="shared" si="217"/>
        <v>2338801</v>
      </c>
    </row>
    <row r="1244" spans="1:41" ht="18" customHeight="1" x14ac:dyDescent="0.25">
      <c r="A1244" s="437">
        <v>35</v>
      </c>
      <c r="B1244" s="454">
        <v>71956000</v>
      </c>
      <c r="C1244" s="448" t="s">
        <v>39</v>
      </c>
      <c r="D1244" s="448" t="s">
        <v>39</v>
      </c>
      <c r="E1244" s="448" t="s">
        <v>132</v>
      </c>
      <c r="F1244" s="101" t="s">
        <v>168</v>
      </c>
      <c r="G1244" s="454" t="s">
        <v>68</v>
      </c>
      <c r="H1244" s="143">
        <v>7128.1</v>
      </c>
      <c r="I1244" s="101">
        <v>254</v>
      </c>
      <c r="J1244" s="448" t="s">
        <v>184</v>
      </c>
      <c r="K1244" s="7" t="s">
        <v>5</v>
      </c>
      <c r="L1244" s="189">
        <f>L1245+L1246</f>
        <v>9706771</v>
      </c>
      <c r="M1244" s="164">
        <f>L1244</f>
        <v>9706771</v>
      </c>
      <c r="N1244" s="189">
        <v>0</v>
      </c>
      <c r="O1244" s="189">
        <v>0</v>
      </c>
      <c r="P1244" s="189">
        <v>0</v>
      </c>
      <c r="Q1244" s="186">
        <f t="shared" si="217"/>
        <v>9706771</v>
      </c>
    </row>
    <row r="1245" spans="1:41" ht="18" customHeight="1" x14ac:dyDescent="0.25">
      <c r="A1245" s="438"/>
      <c r="B1245" s="454">
        <v>71956000</v>
      </c>
      <c r="C1245" s="448" t="s">
        <v>39</v>
      </c>
      <c r="D1245" s="448"/>
      <c r="E1245" s="448"/>
      <c r="F1245" s="101"/>
      <c r="G1245" s="448"/>
      <c r="H1245" s="143"/>
      <c r="I1245" s="101"/>
      <c r="J1245" s="16" t="s">
        <v>189</v>
      </c>
      <c r="K1245" s="7">
        <v>21</v>
      </c>
      <c r="L1245" s="189">
        <v>203373</v>
      </c>
      <c r="M1245" s="189">
        <f t="shared" ref="M1245:M1246" si="234">L1245</f>
        <v>203373</v>
      </c>
      <c r="N1245" s="164"/>
      <c r="O1245" s="164"/>
      <c r="P1245" s="164"/>
      <c r="Q1245" s="186">
        <f t="shared" si="217"/>
        <v>203373</v>
      </c>
    </row>
    <row r="1246" spans="1:41" ht="18" customHeight="1" x14ac:dyDescent="0.25">
      <c r="A1246" s="439"/>
      <c r="B1246" s="454">
        <v>71956000</v>
      </c>
      <c r="C1246" s="448" t="s">
        <v>39</v>
      </c>
      <c r="D1246" s="450"/>
      <c r="E1246" s="450"/>
      <c r="F1246" s="103"/>
      <c r="G1246" s="450"/>
      <c r="H1246" s="155"/>
      <c r="I1246" s="103"/>
      <c r="J1246" s="104" t="s">
        <v>191</v>
      </c>
      <c r="K1246" s="20" t="s">
        <v>9</v>
      </c>
      <c r="L1246" s="189">
        <v>9503398</v>
      </c>
      <c r="M1246" s="189">
        <f t="shared" si="234"/>
        <v>9503398</v>
      </c>
      <c r="N1246" s="164"/>
      <c r="O1246" s="164"/>
      <c r="P1246" s="164"/>
      <c r="Q1246" s="186">
        <f t="shared" si="217"/>
        <v>9503398</v>
      </c>
    </row>
    <row r="1247" spans="1:41" s="251" customFormat="1" ht="18" customHeight="1" x14ac:dyDescent="0.25">
      <c r="A1247" s="437">
        <v>36</v>
      </c>
      <c r="B1247" s="454">
        <v>71956000</v>
      </c>
      <c r="C1247" s="448" t="s">
        <v>39</v>
      </c>
      <c r="D1247" s="448" t="s">
        <v>39</v>
      </c>
      <c r="E1247" s="448" t="s">
        <v>350</v>
      </c>
      <c r="F1247" s="101" t="s">
        <v>125</v>
      </c>
      <c r="G1247" s="454" t="s">
        <v>68</v>
      </c>
      <c r="H1247" s="143">
        <v>7241.3</v>
      </c>
      <c r="I1247" s="101">
        <v>329</v>
      </c>
      <c r="J1247" s="448" t="s">
        <v>184</v>
      </c>
      <c r="K1247" s="7" t="s">
        <v>5</v>
      </c>
      <c r="L1247" s="189">
        <f>L1248+L1249</f>
        <v>183148</v>
      </c>
      <c r="M1247" s="189">
        <f t="shared" ref="M1247:P1247" si="235">M1248+M1249</f>
        <v>20000</v>
      </c>
      <c r="N1247" s="189">
        <f t="shared" si="235"/>
        <v>0</v>
      </c>
      <c r="O1247" s="189">
        <f t="shared" si="235"/>
        <v>154990.6</v>
      </c>
      <c r="P1247" s="189">
        <f t="shared" si="235"/>
        <v>8157.4000000000005</v>
      </c>
      <c r="Q1247" s="186">
        <f t="shared" si="217"/>
        <v>183148</v>
      </c>
    </row>
    <row r="1248" spans="1:41" s="251" customFormat="1" ht="48" customHeight="1" x14ac:dyDescent="0.25">
      <c r="A1248" s="438"/>
      <c r="B1248" s="454">
        <v>71956000</v>
      </c>
      <c r="C1248" s="448" t="s">
        <v>39</v>
      </c>
      <c r="D1248" s="448"/>
      <c r="E1248" s="448"/>
      <c r="F1248" s="101"/>
      <c r="G1248" s="454"/>
      <c r="H1248" s="143"/>
      <c r="I1248" s="101"/>
      <c r="J1248" s="5" t="s">
        <v>185</v>
      </c>
      <c r="K1248" s="7">
        <v>20</v>
      </c>
      <c r="L1248" s="189">
        <v>163148</v>
      </c>
      <c r="M1248" s="164"/>
      <c r="N1248" s="164"/>
      <c r="O1248" s="189">
        <f>L1248*0.95</f>
        <v>154990.6</v>
      </c>
      <c r="P1248" s="189">
        <f>L1248*0.05</f>
        <v>8157.4000000000005</v>
      </c>
      <c r="Q1248" s="186">
        <f t="shared" si="217"/>
        <v>163148</v>
      </c>
    </row>
    <row r="1249" spans="1:41" s="250" customFormat="1" ht="19.5" customHeight="1" x14ac:dyDescent="0.3">
      <c r="A1249" s="56"/>
      <c r="B1249" s="454">
        <v>71956000</v>
      </c>
      <c r="C1249" s="448" t="s">
        <v>39</v>
      </c>
      <c r="D1249" s="5"/>
      <c r="E1249" s="5"/>
      <c r="F1249" s="176"/>
      <c r="G1249" s="81"/>
      <c r="H1249" s="145"/>
      <c r="I1249" s="101"/>
      <c r="J1249" s="5" t="s">
        <v>303</v>
      </c>
      <c r="K1249" s="20" t="s">
        <v>298</v>
      </c>
      <c r="L1249" s="164">
        <v>20000</v>
      </c>
      <c r="M1249" s="186">
        <f>L1249</f>
        <v>20000</v>
      </c>
      <c r="N1249" s="186"/>
      <c r="O1249" s="186"/>
      <c r="P1249" s="186"/>
      <c r="Q1249" s="186">
        <f t="shared" si="217"/>
        <v>20000</v>
      </c>
      <c r="R1249" s="248"/>
      <c r="S1249" s="248"/>
      <c r="T1249" s="248"/>
      <c r="U1249" s="251"/>
      <c r="V1249" s="248"/>
      <c r="W1249" s="248"/>
      <c r="X1249" s="248"/>
      <c r="Y1249" s="248"/>
      <c r="Z1249" s="248"/>
      <c r="AA1249" s="248"/>
      <c r="AB1249" s="248"/>
      <c r="AC1249" s="248"/>
      <c r="AD1249" s="248"/>
      <c r="AE1249" s="248"/>
      <c r="AF1249" s="248"/>
      <c r="AG1249" s="248"/>
      <c r="AH1249" s="248"/>
      <c r="AI1249" s="248"/>
      <c r="AJ1249" s="248"/>
      <c r="AK1249" s="248"/>
      <c r="AL1249" s="249"/>
      <c r="AM1249" s="248"/>
      <c r="AN1249" s="248"/>
      <c r="AO1249" s="248"/>
    </row>
    <row r="1250" spans="1:41" s="251" customFormat="1" ht="18" customHeight="1" x14ac:dyDescent="0.25">
      <c r="A1250" s="437">
        <v>37</v>
      </c>
      <c r="B1250" s="454">
        <v>71956000</v>
      </c>
      <c r="C1250" s="448" t="s">
        <v>39</v>
      </c>
      <c r="D1250" s="448" t="s">
        <v>39</v>
      </c>
      <c r="E1250" s="448" t="s">
        <v>350</v>
      </c>
      <c r="F1250" s="101" t="s">
        <v>254</v>
      </c>
      <c r="G1250" s="454" t="s">
        <v>68</v>
      </c>
      <c r="H1250" s="143">
        <v>4064.9</v>
      </c>
      <c r="I1250" s="101">
        <v>208</v>
      </c>
      <c r="J1250" s="448" t="s">
        <v>184</v>
      </c>
      <c r="K1250" s="2" t="s">
        <v>5</v>
      </c>
      <c r="L1250" s="189">
        <f>L1251+L1252</f>
        <v>211498</v>
      </c>
      <c r="M1250" s="189">
        <f t="shared" ref="M1250" si="236">M1251+M1252</f>
        <v>20000</v>
      </c>
      <c r="N1250" s="189">
        <f t="shared" ref="N1250" si="237">N1251+N1252</f>
        <v>0</v>
      </c>
      <c r="O1250" s="189">
        <f t="shared" ref="O1250" si="238">O1251+O1252</f>
        <v>181923.1</v>
      </c>
      <c r="P1250" s="189">
        <f t="shared" ref="P1250" si="239">P1251+P1252</f>
        <v>9574.9</v>
      </c>
      <c r="Q1250" s="186">
        <f t="shared" ref="Q1250:Q1313" si="240">M1250+N1250+O1250+P1250</f>
        <v>211498</v>
      </c>
    </row>
    <row r="1251" spans="1:41" s="251" customFormat="1" ht="48" customHeight="1" x14ac:dyDescent="0.25">
      <c r="A1251" s="438"/>
      <c r="B1251" s="454">
        <v>71956000</v>
      </c>
      <c r="C1251" s="448" t="s">
        <v>39</v>
      </c>
      <c r="D1251" s="448"/>
      <c r="E1251" s="448"/>
      <c r="F1251" s="101"/>
      <c r="G1251" s="454"/>
      <c r="H1251" s="143"/>
      <c r="I1251" s="101"/>
      <c r="J1251" s="5" t="s">
        <v>185</v>
      </c>
      <c r="K1251" s="7">
        <v>20</v>
      </c>
      <c r="L1251" s="189">
        <v>191498</v>
      </c>
      <c r="M1251" s="164"/>
      <c r="N1251" s="164"/>
      <c r="O1251" s="189">
        <f>L1251*0.95</f>
        <v>181923.1</v>
      </c>
      <c r="P1251" s="189">
        <f>L1251*0.05</f>
        <v>9574.9</v>
      </c>
      <c r="Q1251" s="186">
        <f t="shared" si="240"/>
        <v>191498</v>
      </c>
    </row>
    <row r="1252" spans="1:41" s="250" customFormat="1" ht="19.5" customHeight="1" x14ac:dyDescent="0.3">
      <c r="A1252" s="56"/>
      <c r="B1252" s="454">
        <v>71956000</v>
      </c>
      <c r="C1252" s="448" t="s">
        <v>39</v>
      </c>
      <c r="D1252" s="5"/>
      <c r="E1252" s="5"/>
      <c r="F1252" s="176"/>
      <c r="G1252" s="81"/>
      <c r="H1252" s="145"/>
      <c r="I1252" s="101"/>
      <c r="J1252" s="5" t="s">
        <v>303</v>
      </c>
      <c r="K1252" s="20" t="s">
        <v>298</v>
      </c>
      <c r="L1252" s="164">
        <v>20000</v>
      </c>
      <c r="M1252" s="186">
        <f t="shared" ref="M1252" si="241">L1252</f>
        <v>20000</v>
      </c>
      <c r="N1252" s="186"/>
      <c r="O1252" s="186"/>
      <c r="P1252" s="186"/>
      <c r="Q1252" s="186">
        <f t="shared" si="240"/>
        <v>20000</v>
      </c>
      <c r="R1252" s="248"/>
      <c r="S1252" s="248"/>
      <c r="T1252" s="248"/>
      <c r="U1252" s="251"/>
      <c r="V1252" s="248"/>
      <c r="W1252" s="248"/>
      <c r="X1252" s="248"/>
      <c r="Y1252" s="248"/>
      <c r="Z1252" s="248"/>
      <c r="AA1252" s="248"/>
      <c r="AB1252" s="248"/>
      <c r="AC1252" s="248"/>
      <c r="AD1252" s="248"/>
      <c r="AE1252" s="248"/>
      <c r="AF1252" s="248"/>
      <c r="AG1252" s="248"/>
      <c r="AH1252" s="248"/>
      <c r="AI1252" s="248"/>
      <c r="AJ1252" s="248"/>
      <c r="AK1252" s="248"/>
      <c r="AL1252" s="249"/>
      <c r="AM1252" s="248"/>
      <c r="AN1252" s="248"/>
      <c r="AO1252" s="248"/>
    </row>
    <row r="1253" spans="1:41" s="251" customFormat="1" ht="18" customHeight="1" x14ac:dyDescent="0.25">
      <c r="A1253" s="437">
        <v>38</v>
      </c>
      <c r="B1253" s="454">
        <v>71956000</v>
      </c>
      <c r="C1253" s="448" t="s">
        <v>39</v>
      </c>
      <c r="D1253" s="448" t="s">
        <v>39</v>
      </c>
      <c r="E1253" s="448" t="s">
        <v>350</v>
      </c>
      <c r="F1253" s="101" t="s">
        <v>255</v>
      </c>
      <c r="G1253" s="454" t="s">
        <v>68</v>
      </c>
      <c r="H1253" s="143">
        <v>4970.3999999999996</v>
      </c>
      <c r="I1253" s="101">
        <v>194</v>
      </c>
      <c r="J1253" s="448" t="s">
        <v>184</v>
      </c>
      <c r="K1253" s="2" t="s">
        <v>5</v>
      </c>
      <c r="L1253" s="189">
        <f>L1254+L1255</f>
        <v>303664</v>
      </c>
      <c r="M1253" s="189">
        <f t="shared" ref="M1253" si="242">M1254+M1255</f>
        <v>20000</v>
      </c>
      <c r="N1253" s="189">
        <f t="shared" ref="N1253" si="243">N1254+N1255</f>
        <v>0</v>
      </c>
      <c r="O1253" s="189">
        <f t="shared" ref="O1253" si="244">O1254+O1255</f>
        <v>269480.8</v>
      </c>
      <c r="P1253" s="189">
        <f t="shared" ref="P1253" si="245">P1254+P1255</f>
        <v>14183.2</v>
      </c>
      <c r="Q1253" s="186">
        <f t="shared" si="240"/>
        <v>303664</v>
      </c>
    </row>
    <row r="1254" spans="1:41" s="251" customFormat="1" ht="48" customHeight="1" x14ac:dyDescent="0.25">
      <c r="A1254" s="438"/>
      <c r="B1254" s="454">
        <v>71956000</v>
      </c>
      <c r="C1254" s="448" t="s">
        <v>39</v>
      </c>
      <c r="D1254" s="448"/>
      <c r="E1254" s="448"/>
      <c r="F1254" s="101"/>
      <c r="G1254" s="454"/>
      <c r="H1254" s="143"/>
      <c r="I1254" s="101"/>
      <c r="J1254" s="5" t="s">
        <v>185</v>
      </c>
      <c r="K1254" s="7">
        <v>20</v>
      </c>
      <c r="L1254" s="189">
        <v>283664</v>
      </c>
      <c r="M1254" s="164"/>
      <c r="N1254" s="164"/>
      <c r="O1254" s="189">
        <f>L1254*0.95</f>
        <v>269480.8</v>
      </c>
      <c r="P1254" s="189">
        <f>L1254*0.05</f>
        <v>14183.2</v>
      </c>
      <c r="Q1254" s="186">
        <f t="shared" si="240"/>
        <v>283664</v>
      </c>
    </row>
    <row r="1255" spans="1:41" s="250" customFormat="1" ht="19.5" customHeight="1" x14ac:dyDescent="0.3">
      <c r="A1255" s="56"/>
      <c r="B1255" s="454">
        <v>71956000</v>
      </c>
      <c r="C1255" s="448" t="s">
        <v>39</v>
      </c>
      <c r="D1255" s="5"/>
      <c r="E1255" s="5"/>
      <c r="F1255" s="176"/>
      <c r="G1255" s="81"/>
      <c r="H1255" s="145"/>
      <c r="I1255" s="101"/>
      <c r="J1255" s="5" t="s">
        <v>303</v>
      </c>
      <c r="K1255" s="20" t="s">
        <v>298</v>
      </c>
      <c r="L1255" s="164">
        <v>20000</v>
      </c>
      <c r="M1255" s="186">
        <f t="shared" ref="M1255" si="246">L1255</f>
        <v>20000</v>
      </c>
      <c r="N1255" s="186"/>
      <c r="O1255" s="186"/>
      <c r="P1255" s="186"/>
      <c r="Q1255" s="186">
        <f t="shared" si="240"/>
        <v>20000</v>
      </c>
      <c r="R1255" s="248"/>
      <c r="S1255" s="248"/>
      <c r="T1255" s="248"/>
      <c r="U1255" s="251"/>
      <c r="V1255" s="248"/>
      <c r="W1255" s="248"/>
      <c r="X1255" s="248"/>
      <c r="Y1255" s="248"/>
      <c r="Z1255" s="248"/>
      <c r="AA1255" s="248"/>
      <c r="AB1255" s="248"/>
      <c r="AC1255" s="248"/>
      <c r="AD1255" s="248"/>
      <c r="AE1255" s="248"/>
      <c r="AF1255" s="248"/>
      <c r="AG1255" s="248"/>
      <c r="AH1255" s="248"/>
      <c r="AI1255" s="248"/>
      <c r="AJ1255" s="248"/>
      <c r="AK1255" s="248"/>
      <c r="AL1255" s="249"/>
      <c r="AM1255" s="248"/>
      <c r="AN1255" s="248"/>
      <c r="AO1255" s="248"/>
    </row>
    <row r="1256" spans="1:41" s="251" customFormat="1" ht="18" customHeight="1" x14ac:dyDescent="0.25">
      <c r="A1256" s="437">
        <v>39</v>
      </c>
      <c r="B1256" s="454">
        <v>71956000</v>
      </c>
      <c r="C1256" s="448" t="s">
        <v>39</v>
      </c>
      <c r="D1256" s="448" t="s">
        <v>39</v>
      </c>
      <c r="E1256" s="448" t="s">
        <v>350</v>
      </c>
      <c r="F1256" s="101" t="s">
        <v>256</v>
      </c>
      <c r="G1256" s="454" t="s">
        <v>68</v>
      </c>
      <c r="H1256" s="143">
        <v>4951.7</v>
      </c>
      <c r="I1256" s="101">
        <v>141</v>
      </c>
      <c r="J1256" s="448" t="s">
        <v>184</v>
      </c>
      <c r="K1256" s="2" t="s">
        <v>5</v>
      </c>
      <c r="L1256" s="189">
        <f>L1257+L1258</f>
        <v>300997</v>
      </c>
      <c r="M1256" s="189">
        <f t="shared" ref="M1256" si="247">M1257+M1258</f>
        <v>20000</v>
      </c>
      <c r="N1256" s="189">
        <f t="shared" ref="N1256" si="248">N1257+N1258</f>
        <v>0</v>
      </c>
      <c r="O1256" s="189">
        <f t="shared" ref="O1256" si="249">O1257+O1258</f>
        <v>266947.14999999997</v>
      </c>
      <c r="P1256" s="189">
        <f t="shared" ref="P1256" si="250">P1257+P1258</f>
        <v>14049.85</v>
      </c>
      <c r="Q1256" s="186">
        <f t="shared" si="240"/>
        <v>300996.99999999994</v>
      </c>
    </row>
    <row r="1257" spans="1:41" s="251" customFormat="1" ht="48" customHeight="1" x14ac:dyDescent="0.25">
      <c r="A1257" s="438"/>
      <c r="B1257" s="454">
        <v>71956000</v>
      </c>
      <c r="C1257" s="448" t="s">
        <v>39</v>
      </c>
      <c r="D1257" s="448"/>
      <c r="E1257" s="448"/>
      <c r="F1257" s="101"/>
      <c r="G1257" s="454"/>
      <c r="H1257" s="143"/>
      <c r="I1257" s="101"/>
      <c r="J1257" s="5" t="s">
        <v>185</v>
      </c>
      <c r="K1257" s="7">
        <v>20</v>
      </c>
      <c r="L1257" s="189">
        <v>280997</v>
      </c>
      <c r="M1257" s="164"/>
      <c r="N1257" s="164"/>
      <c r="O1257" s="189">
        <f>L1257*0.95</f>
        <v>266947.14999999997</v>
      </c>
      <c r="P1257" s="189">
        <f>L1257*0.05</f>
        <v>14049.85</v>
      </c>
      <c r="Q1257" s="186">
        <f t="shared" si="240"/>
        <v>280996.99999999994</v>
      </c>
    </row>
    <row r="1258" spans="1:41" s="250" customFormat="1" ht="19.5" customHeight="1" x14ac:dyDescent="0.3">
      <c r="A1258" s="56"/>
      <c r="B1258" s="454">
        <v>71956000</v>
      </c>
      <c r="C1258" s="448" t="s">
        <v>39</v>
      </c>
      <c r="D1258" s="5"/>
      <c r="E1258" s="5"/>
      <c r="F1258" s="176"/>
      <c r="G1258" s="81"/>
      <c r="H1258" s="145"/>
      <c r="I1258" s="101"/>
      <c r="J1258" s="5" t="s">
        <v>303</v>
      </c>
      <c r="K1258" s="20" t="s">
        <v>298</v>
      </c>
      <c r="L1258" s="164">
        <v>20000</v>
      </c>
      <c r="M1258" s="186">
        <f t="shared" ref="M1258" si="251">L1258</f>
        <v>20000</v>
      </c>
      <c r="N1258" s="186"/>
      <c r="O1258" s="186"/>
      <c r="P1258" s="186"/>
      <c r="Q1258" s="186">
        <f t="shared" si="240"/>
        <v>20000</v>
      </c>
      <c r="R1258" s="248"/>
      <c r="S1258" s="248"/>
      <c r="T1258" s="248"/>
      <c r="U1258" s="251"/>
      <c r="V1258" s="248"/>
      <c r="W1258" s="248"/>
      <c r="X1258" s="248"/>
      <c r="Y1258" s="248"/>
      <c r="Z1258" s="248"/>
      <c r="AA1258" s="248"/>
      <c r="AB1258" s="248"/>
      <c r="AC1258" s="248"/>
      <c r="AD1258" s="248"/>
      <c r="AE1258" s="248"/>
      <c r="AF1258" s="248"/>
      <c r="AG1258" s="248"/>
      <c r="AH1258" s="248"/>
      <c r="AI1258" s="248"/>
      <c r="AJ1258" s="248"/>
      <c r="AK1258" s="248"/>
      <c r="AL1258" s="249"/>
      <c r="AM1258" s="248"/>
      <c r="AN1258" s="248"/>
      <c r="AO1258" s="248"/>
    </row>
    <row r="1259" spans="1:41" s="251" customFormat="1" ht="18" customHeight="1" x14ac:dyDescent="0.25">
      <c r="A1259" s="437">
        <v>40</v>
      </c>
      <c r="B1259" s="454">
        <v>71956000</v>
      </c>
      <c r="C1259" s="448" t="s">
        <v>39</v>
      </c>
      <c r="D1259" s="448" t="s">
        <v>39</v>
      </c>
      <c r="E1259" s="448" t="s">
        <v>350</v>
      </c>
      <c r="F1259" s="101" t="s">
        <v>257</v>
      </c>
      <c r="G1259" s="454" t="s">
        <v>68</v>
      </c>
      <c r="H1259" s="143">
        <v>4087.7</v>
      </c>
      <c r="I1259" s="101">
        <v>181</v>
      </c>
      <c r="J1259" s="448" t="s">
        <v>184</v>
      </c>
      <c r="K1259" s="2" t="s">
        <v>5</v>
      </c>
      <c r="L1259" s="189">
        <f>L1260+L1261</f>
        <v>155366</v>
      </c>
      <c r="M1259" s="189">
        <f t="shared" ref="M1259" si="252">M1260+M1261</f>
        <v>20000</v>
      </c>
      <c r="N1259" s="189">
        <f t="shared" ref="N1259" si="253">N1260+N1261</f>
        <v>0</v>
      </c>
      <c r="O1259" s="189">
        <f t="shared" ref="O1259" si="254">O1260+O1261</f>
        <v>128597.7</v>
      </c>
      <c r="P1259" s="189">
        <f t="shared" ref="P1259" si="255">P1260+P1261</f>
        <v>6768.3</v>
      </c>
      <c r="Q1259" s="186">
        <f t="shared" si="240"/>
        <v>155366</v>
      </c>
    </row>
    <row r="1260" spans="1:41" s="251" customFormat="1" ht="48" customHeight="1" x14ac:dyDescent="0.25">
      <c r="A1260" s="438"/>
      <c r="B1260" s="454">
        <v>71956000</v>
      </c>
      <c r="C1260" s="448" t="s">
        <v>39</v>
      </c>
      <c r="D1260" s="448"/>
      <c r="E1260" s="448"/>
      <c r="F1260" s="101"/>
      <c r="G1260" s="454"/>
      <c r="H1260" s="143"/>
      <c r="I1260" s="101"/>
      <c r="J1260" s="5" t="s">
        <v>185</v>
      </c>
      <c r="K1260" s="7">
        <v>20</v>
      </c>
      <c r="L1260" s="189">
        <v>135366</v>
      </c>
      <c r="M1260" s="164"/>
      <c r="N1260" s="164"/>
      <c r="O1260" s="189">
        <f>L1260*0.95</f>
        <v>128597.7</v>
      </c>
      <c r="P1260" s="189">
        <f>L1260*0.05</f>
        <v>6768.3</v>
      </c>
      <c r="Q1260" s="186">
        <f t="shared" si="240"/>
        <v>135366</v>
      </c>
    </row>
    <row r="1261" spans="1:41" s="250" customFormat="1" ht="19.5" customHeight="1" x14ac:dyDescent="0.3">
      <c r="A1261" s="56"/>
      <c r="B1261" s="454">
        <v>71956000</v>
      </c>
      <c r="C1261" s="448" t="s">
        <v>39</v>
      </c>
      <c r="D1261" s="5"/>
      <c r="E1261" s="5"/>
      <c r="F1261" s="176"/>
      <c r="G1261" s="81"/>
      <c r="H1261" s="145"/>
      <c r="I1261" s="101"/>
      <c r="J1261" s="5" t="s">
        <v>303</v>
      </c>
      <c r="K1261" s="20" t="s">
        <v>298</v>
      </c>
      <c r="L1261" s="164">
        <v>20000</v>
      </c>
      <c r="M1261" s="186">
        <f t="shared" ref="M1261" si="256">L1261</f>
        <v>20000</v>
      </c>
      <c r="N1261" s="186"/>
      <c r="O1261" s="186"/>
      <c r="P1261" s="186"/>
      <c r="Q1261" s="186">
        <f t="shared" si="240"/>
        <v>20000</v>
      </c>
      <c r="R1261" s="248"/>
      <c r="S1261" s="248"/>
      <c r="T1261" s="248"/>
      <c r="U1261" s="251"/>
      <c r="V1261" s="248"/>
      <c r="W1261" s="248"/>
      <c r="X1261" s="248"/>
      <c r="Y1261" s="248"/>
      <c r="Z1261" s="248"/>
      <c r="AA1261" s="248"/>
      <c r="AB1261" s="248"/>
      <c r="AC1261" s="248"/>
      <c r="AD1261" s="248"/>
      <c r="AE1261" s="248"/>
      <c r="AF1261" s="248"/>
      <c r="AG1261" s="248"/>
      <c r="AH1261" s="248"/>
      <c r="AI1261" s="248"/>
      <c r="AJ1261" s="248"/>
      <c r="AK1261" s="248"/>
      <c r="AL1261" s="249"/>
      <c r="AM1261" s="248"/>
      <c r="AN1261" s="248"/>
      <c r="AO1261" s="248"/>
    </row>
    <row r="1262" spans="1:41" s="251" customFormat="1" ht="18" customHeight="1" x14ac:dyDescent="0.25">
      <c r="A1262" s="437">
        <v>41</v>
      </c>
      <c r="B1262" s="454">
        <v>71956000</v>
      </c>
      <c r="C1262" s="448" t="s">
        <v>39</v>
      </c>
      <c r="D1262" s="448" t="s">
        <v>39</v>
      </c>
      <c r="E1262" s="448" t="s">
        <v>352</v>
      </c>
      <c r="F1262" s="101" t="s">
        <v>258</v>
      </c>
      <c r="G1262" s="454" t="s">
        <v>68</v>
      </c>
      <c r="H1262" s="143">
        <v>16839.599999999999</v>
      </c>
      <c r="I1262" s="101">
        <v>821</v>
      </c>
      <c r="J1262" s="448" t="s">
        <v>184</v>
      </c>
      <c r="K1262" s="2" t="s">
        <v>5</v>
      </c>
      <c r="L1262" s="189">
        <f>L1263+L1264</f>
        <v>289237</v>
      </c>
      <c r="M1262" s="189">
        <f t="shared" ref="M1262" si="257">M1263+M1264</f>
        <v>20000</v>
      </c>
      <c r="N1262" s="189">
        <f t="shared" ref="N1262" si="258">N1263+N1264</f>
        <v>0</v>
      </c>
      <c r="O1262" s="189">
        <f t="shared" ref="O1262" si="259">O1263+O1264</f>
        <v>255775.15</v>
      </c>
      <c r="P1262" s="189">
        <f t="shared" ref="P1262" si="260">P1263+P1264</f>
        <v>13461.85</v>
      </c>
      <c r="Q1262" s="186">
        <f t="shared" si="240"/>
        <v>289237</v>
      </c>
    </row>
    <row r="1263" spans="1:41" s="251" customFormat="1" ht="48" customHeight="1" x14ac:dyDescent="0.25">
      <c r="A1263" s="438"/>
      <c r="B1263" s="454">
        <v>71956000</v>
      </c>
      <c r="C1263" s="448" t="s">
        <v>39</v>
      </c>
      <c r="D1263" s="448"/>
      <c r="E1263" s="448"/>
      <c r="F1263" s="101"/>
      <c r="G1263" s="454"/>
      <c r="H1263" s="143"/>
      <c r="I1263" s="101"/>
      <c r="J1263" s="5" t="s">
        <v>185</v>
      </c>
      <c r="K1263" s="7">
        <v>20</v>
      </c>
      <c r="L1263" s="189">
        <v>269237</v>
      </c>
      <c r="M1263" s="164"/>
      <c r="N1263" s="164"/>
      <c r="O1263" s="189">
        <f>L1263*0.95</f>
        <v>255775.15</v>
      </c>
      <c r="P1263" s="189">
        <f>L1263*0.05</f>
        <v>13461.85</v>
      </c>
      <c r="Q1263" s="186">
        <f t="shared" si="240"/>
        <v>269237</v>
      </c>
    </row>
    <row r="1264" spans="1:41" s="250" customFormat="1" ht="19.5" customHeight="1" x14ac:dyDescent="0.3">
      <c r="A1264" s="56"/>
      <c r="B1264" s="454">
        <v>71956000</v>
      </c>
      <c r="C1264" s="448" t="s">
        <v>39</v>
      </c>
      <c r="D1264" s="5"/>
      <c r="E1264" s="5"/>
      <c r="F1264" s="176"/>
      <c r="G1264" s="81"/>
      <c r="H1264" s="145"/>
      <c r="I1264" s="101"/>
      <c r="J1264" s="5" t="s">
        <v>303</v>
      </c>
      <c r="K1264" s="20" t="s">
        <v>298</v>
      </c>
      <c r="L1264" s="164">
        <v>20000</v>
      </c>
      <c r="M1264" s="186">
        <f t="shared" ref="M1264" si="261">L1264</f>
        <v>20000</v>
      </c>
      <c r="N1264" s="186"/>
      <c r="O1264" s="186"/>
      <c r="P1264" s="186"/>
      <c r="Q1264" s="186">
        <f t="shared" si="240"/>
        <v>20000</v>
      </c>
      <c r="R1264" s="248"/>
      <c r="S1264" s="248"/>
      <c r="T1264" s="248"/>
      <c r="U1264" s="251"/>
      <c r="V1264" s="248"/>
      <c r="W1264" s="248"/>
      <c r="X1264" s="248"/>
      <c r="Y1264" s="248"/>
      <c r="Z1264" s="248"/>
      <c r="AA1264" s="248"/>
      <c r="AB1264" s="248"/>
      <c r="AC1264" s="248"/>
      <c r="AD1264" s="248"/>
      <c r="AE1264" s="248"/>
      <c r="AF1264" s="248"/>
      <c r="AG1264" s="248"/>
      <c r="AH1264" s="248"/>
      <c r="AI1264" s="248"/>
      <c r="AJ1264" s="248"/>
      <c r="AK1264" s="248"/>
      <c r="AL1264" s="249"/>
      <c r="AM1264" s="248"/>
      <c r="AN1264" s="248"/>
      <c r="AO1264" s="248"/>
    </row>
    <row r="1265" spans="1:41" s="251" customFormat="1" ht="18" customHeight="1" x14ac:dyDescent="0.25">
      <c r="A1265" s="437">
        <v>42</v>
      </c>
      <c r="B1265" s="454">
        <v>71956000</v>
      </c>
      <c r="C1265" s="448" t="s">
        <v>39</v>
      </c>
      <c r="D1265" s="448" t="s">
        <v>39</v>
      </c>
      <c r="E1265" s="448" t="s">
        <v>352</v>
      </c>
      <c r="F1265" s="101" t="s">
        <v>259</v>
      </c>
      <c r="G1265" s="454" t="s">
        <v>68</v>
      </c>
      <c r="H1265" s="143">
        <v>5138.1000000000004</v>
      </c>
      <c r="I1265" s="101">
        <v>219</v>
      </c>
      <c r="J1265" s="448" t="s">
        <v>184</v>
      </c>
      <c r="K1265" s="2" t="s">
        <v>5</v>
      </c>
      <c r="L1265" s="189">
        <f>L1266+L1267</f>
        <v>156465</v>
      </c>
      <c r="M1265" s="189">
        <f t="shared" ref="M1265" si="262">M1266+M1267</f>
        <v>20000</v>
      </c>
      <c r="N1265" s="189">
        <f t="shared" ref="N1265" si="263">N1266+N1267</f>
        <v>0</v>
      </c>
      <c r="O1265" s="189">
        <f t="shared" ref="O1265" si="264">O1266+O1267</f>
        <v>129641.75</v>
      </c>
      <c r="P1265" s="189">
        <f t="shared" ref="P1265" si="265">P1266+P1267</f>
        <v>6823.25</v>
      </c>
      <c r="Q1265" s="186">
        <f t="shared" si="240"/>
        <v>156465</v>
      </c>
    </row>
    <row r="1266" spans="1:41" s="251" customFormat="1" ht="48" customHeight="1" x14ac:dyDescent="0.25">
      <c r="A1266" s="438"/>
      <c r="B1266" s="454">
        <v>71956000</v>
      </c>
      <c r="C1266" s="448" t="s">
        <v>39</v>
      </c>
      <c r="D1266" s="448"/>
      <c r="E1266" s="448"/>
      <c r="F1266" s="101"/>
      <c r="G1266" s="116"/>
      <c r="H1266" s="143"/>
      <c r="I1266" s="101"/>
      <c r="J1266" s="5" t="s">
        <v>185</v>
      </c>
      <c r="K1266" s="7">
        <v>20</v>
      </c>
      <c r="L1266" s="189">
        <v>136465</v>
      </c>
      <c r="M1266" s="164"/>
      <c r="N1266" s="164"/>
      <c r="O1266" s="189">
        <f>L1266*0.95</f>
        <v>129641.75</v>
      </c>
      <c r="P1266" s="189">
        <f>L1266*0.05</f>
        <v>6823.25</v>
      </c>
      <c r="Q1266" s="186">
        <f t="shared" si="240"/>
        <v>136465</v>
      </c>
    </row>
    <row r="1267" spans="1:41" s="250" customFormat="1" ht="19.5" customHeight="1" x14ac:dyDescent="0.3">
      <c r="A1267" s="56"/>
      <c r="B1267" s="454">
        <v>71956000</v>
      </c>
      <c r="C1267" s="448" t="s">
        <v>39</v>
      </c>
      <c r="D1267" s="5"/>
      <c r="E1267" s="5"/>
      <c r="F1267" s="176"/>
      <c r="G1267" s="81"/>
      <c r="H1267" s="145"/>
      <c r="I1267" s="101"/>
      <c r="J1267" s="5" t="s">
        <v>303</v>
      </c>
      <c r="K1267" s="20" t="s">
        <v>298</v>
      </c>
      <c r="L1267" s="164">
        <v>20000</v>
      </c>
      <c r="M1267" s="186">
        <f t="shared" ref="M1267" si="266">L1267</f>
        <v>20000</v>
      </c>
      <c r="N1267" s="186"/>
      <c r="O1267" s="186"/>
      <c r="P1267" s="186"/>
      <c r="Q1267" s="186">
        <f t="shared" si="240"/>
        <v>20000</v>
      </c>
      <c r="R1267" s="248"/>
      <c r="S1267" s="248"/>
      <c r="T1267" s="248"/>
      <c r="U1267" s="251"/>
      <c r="V1267" s="248"/>
      <c r="W1267" s="248"/>
      <c r="X1267" s="248"/>
      <c r="Y1267" s="248"/>
      <c r="Z1267" s="248"/>
      <c r="AA1267" s="248"/>
      <c r="AB1267" s="248"/>
      <c r="AC1267" s="248"/>
      <c r="AD1267" s="248"/>
      <c r="AE1267" s="248"/>
      <c r="AF1267" s="248"/>
      <c r="AG1267" s="248"/>
      <c r="AH1267" s="248"/>
      <c r="AI1267" s="248"/>
      <c r="AJ1267" s="248"/>
      <c r="AK1267" s="248"/>
      <c r="AL1267" s="249"/>
      <c r="AM1267" s="248"/>
      <c r="AN1267" s="248"/>
      <c r="AO1267" s="248"/>
    </row>
    <row r="1268" spans="1:41" s="251" customFormat="1" ht="18" customHeight="1" x14ac:dyDescent="0.25">
      <c r="A1268" s="437">
        <v>43</v>
      </c>
      <c r="B1268" s="454">
        <v>71956000</v>
      </c>
      <c r="C1268" s="448" t="s">
        <v>39</v>
      </c>
      <c r="D1268" s="448" t="s">
        <v>39</v>
      </c>
      <c r="E1268" s="448" t="s">
        <v>354</v>
      </c>
      <c r="F1268" s="101" t="s">
        <v>125</v>
      </c>
      <c r="G1268" s="454" t="s">
        <v>68</v>
      </c>
      <c r="H1268" s="143">
        <v>14594</v>
      </c>
      <c r="I1268" s="101">
        <v>636</v>
      </c>
      <c r="J1268" s="448" t="s">
        <v>184</v>
      </c>
      <c r="K1268" s="2" t="s">
        <v>5</v>
      </c>
      <c r="L1268" s="189">
        <f>L1269+L1270</f>
        <v>472719</v>
      </c>
      <c r="M1268" s="189">
        <f t="shared" ref="M1268" si="267">M1269+M1270</f>
        <v>20000</v>
      </c>
      <c r="N1268" s="189">
        <f t="shared" ref="N1268" si="268">N1269+N1270</f>
        <v>0</v>
      </c>
      <c r="O1268" s="189">
        <f t="shared" ref="O1268" si="269">O1269+O1270</f>
        <v>430083.05</v>
      </c>
      <c r="P1268" s="189">
        <f t="shared" ref="P1268" si="270">P1269+P1270</f>
        <v>22635.95</v>
      </c>
      <c r="Q1268" s="186">
        <f t="shared" si="240"/>
        <v>472719</v>
      </c>
    </row>
    <row r="1269" spans="1:41" s="251" customFormat="1" ht="48" customHeight="1" x14ac:dyDescent="0.25">
      <c r="A1269" s="438"/>
      <c r="B1269" s="454">
        <v>71956000</v>
      </c>
      <c r="C1269" s="448" t="s">
        <v>39</v>
      </c>
      <c r="D1269" s="448"/>
      <c r="E1269" s="448"/>
      <c r="F1269" s="101"/>
      <c r="G1269" s="454"/>
      <c r="H1269" s="143"/>
      <c r="I1269" s="101"/>
      <c r="J1269" s="5" t="s">
        <v>185</v>
      </c>
      <c r="K1269" s="7">
        <v>20</v>
      </c>
      <c r="L1269" s="189">
        <v>452719</v>
      </c>
      <c r="M1269" s="164"/>
      <c r="N1269" s="164"/>
      <c r="O1269" s="189">
        <f>L1269*0.95</f>
        <v>430083.05</v>
      </c>
      <c r="P1269" s="189">
        <f>L1269*0.05</f>
        <v>22635.95</v>
      </c>
      <c r="Q1269" s="186">
        <f t="shared" si="240"/>
        <v>452719</v>
      </c>
    </row>
    <row r="1270" spans="1:41" s="250" customFormat="1" ht="19.5" customHeight="1" x14ac:dyDescent="0.3">
      <c r="A1270" s="56"/>
      <c r="B1270" s="454">
        <v>71956000</v>
      </c>
      <c r="C1270" s="448" t="s">
        <v>39</v>
      </c>
      <c r="D1270" s="5"/>
      <c r="E1270" s="5"/>
      <c r="F1270" s="176"/>
      <c r="G1270" s="81"/>
      <c r="H1270" s="145"/>
      <c r="I1270" s="101"/>
      <c r="J1270" s="5" t="s">
        <v>303</v>
      </c>
      <c r="K1270" s="20" t="s">
        <v>298</v>
      </c>
      <c r="L1270" s="164">
        <v>20000</v>
      </c>
      <c r="M1270" s="186">
        <f t="shared" ref="M1270" si="271">L1270</f>
        <v>20000</v>
      </c>
      <c r="N1270" s="186"/>
      <c r="O1270" s="186"/>
      <c r="P1270" s="186"/>
      <c r="Q1270" s="186">
        <f t="shared" si="240"/>
        <v>20000</v>
      </c>
      <c r="R1270" s="248"/>
      <c r="S1270" s="248"/>
      <c r="T1270" s="248"/>
      <c r="U1270" s="251"/>
      <c r="V1270" s="248"/>
      <c r="W1270" s="248"/>
      <c r="X1270" s="248"/>
      <c r="Y1270" s="248"/>
      <c r="Z1270" s="248"/>
      <c r="AA1270" s="248"/>
      <c r="AB1270" s="248"/>
      <c r="AC1270" s="248"/>
      <c r="AD1270" s="248"/>
      <c r="AE1270" s="248"/>
      <c r="AF1270" s="248"/>
      <c r="AG1270" s="248"/>
      <c r="AH1270" s="248"/>
      <c r="AI1270" s="248"/>
      <c r="AJ1270" s="248"/>
      <c r="AK1270" s="248"/>
      <c r="AL1270" s="249"/>
      <c r="AM1270" s="248"/>
      <c r="AN1270" s="248"/>
      <c r="AO1270" s="248"/>
    </row>
    <row r="1271" spans="1:41" s="251" customFormat="1" ht="18" customHeight="1" x14ac:dyDescent="0.25">
      <c r="A1271" s="437">
        <v>44</v>
      </c>
      <c r="B1271" s="454">
        <v>71956000</v>
      </c>
      <c r="C1271" s="448" t="s">
        <v>39</v>
      </c>
      <c r="D1271" s="448" t="s">
        <v>39</v>
      </c>
      <c r="E1271" s="448" t="s">
        <v>354</v>
      </c>
      <c r="F1271" s="101" t="s">
        <v>258</v>
      </c>
      <c r="G1271" s="454" t="s">
        <v>68</v>
      </c>
      <c r="H1271" s="143">
        <v>8785.2999999999993</v>
      </c>
      <c r="I1271" s="101">
        <v>481</v>
      </c>
      <c r="J1271" s="448" t="s">
        <v>184</v>
      </c>
      <c r="K1271" s="2" t="s">
        <v>5</v>
      </c>
      <c r="L1271" s="189">
        <f>L1272+L1273</f>
        <v>346467</v>
      </c>
      <c r="M1271" s="189">
        <f t="shared" ref="M1271" si="272">M1272+M1273</f>
        <v>20000</v>
      </c>
      <c r="N1271" s="189">
        <f t="shared" ref="N1271" si="273">N1272+N1273</f>
        <v>0</v>
      </c>
      <c r="O1271" s="189">
        <f t="shared" ref="O1271" si="274">O1272+O1273</f>
        <v>310143.64999999997</v>
      </c>
      <c r="P1271" s="189">
        <f t="shared" ref="P1271" si="275">P1272+P1273</f>
        <v>16323.35</v>
      </c>
      <c r="Q1271" s="186">
        <f t="shared" si="240"/>
        <v>346466.99999999994</v>
      </c>
    </row>
    <row r="1272" spans="1:41" s="251" customFormat="1" ht="48" customHeight="1" x14ac:dyDescent="0.25">
      <c r="A1272" s="438"/>
      <c r="B1272" s="454">
        <v>71956000</v>
      </c>
      <c r="C1272" s="448" t="s">
        <v>39</v>
      </c>
      <c r="D1272" s="448"/>
      <c r="E1272" s="448"/>
      <c r="F1272" s="101"/>
      <c r="G1272" s="454"/>
      <c r="H1272" s="143"/>
      <c r="I1272" s="101"/>
      <c r="J1272" s="5" t="s">
        <v>185</v>
      </c>
      <c r="K1272" s="7">
        <v>20</v>
      </c>
      <c r="L1272" s="189">
        <v>326467</v>
      </c>
      <c r="M1272" s="164"/>
      <c r="N1272" s="164"/>
      <c r="O1272" s="189">
        <f>L1272*0.95</f>
        <v>310143.64999999997</v>
      </c>
      <c r="P1272" s="189">
        <f>L1272*0.05</f>
        <v>16323.35</v>
      </c>
      <c r="Q1272" s="186">
        <f t="shared" si="240"/>
        <v>326466.99999999994</v>
      </c>
    </row>
    <row r="1273" spans="1:41" s="250" customFormat="1" ht="19.5" customHeight="1" x14ac:dyDescent="0.3">
      <c r="A1273" s="56"/>
      <c r="B1273" s="454">
        <v>71956000</v>
      </c>
      <c r="C1273" s="448" t="s">
        <v>39</v>
      </c>
      <c r="D1273" s="5"/>
      <c r="E1273" s="5"/>
      <c r="F1273" s="176"/>
      <c r="G1273" s="81"/>
      <c r="H1273" s="145"/>
      <c r="I1273" s="101"/>
      <c r="J1273" s="5" t="s">
        <v>303</v>
      </c>
      <c r="K1273" s="20" t="s">
        <v>298</v>
      </c>
      <c r="L1273" s="164">
        <v>20000</v>
      </c>
      <c r="M1273" s="186">
        <f t="shared" ref="M1273" si="276">L1273</f>
        <v>20000</v>
      </c>
      <c r="N1273" s="186"/>
      <c r="O1273" s="186"/>
      <c r="P1273" s="186"/>
      <c r="Q1273" s="186">
        <f t="shared" si="240"/>
        <v>20000</v>
      </c>
      <c r="R1273" s="248"/>
      <c r="S1273" s="248"/>
      <c r="T1273" s="248"/>
      <c r="U1273" s="251"/>
      <c r="V1273" s="248"/>
      <c r="W1273" s="248"/>
      <c r="X1273" s="248"/>
      <c r="Y1273" s="248"/>
      <c r="Z1273" s="248"/>
      <c r="AA1273" s="248"/>
      <c r="AB1273" s="248"/>
      <c r="AC1273" s="248"/>
      <c r="AD1273" s="248"/>
      <c r="AE1273" s="248"/>
      <c r="AF1273" s="248"/>
      <c r="AG1273" s="248"/>
      <c r="AH1273" s="248"/>
      <c r="AI1273" s="248"/>
      <c r="AJ1273" s="248"/>
      <c r="AK1273" s="248"/>
      <c r="AL1273" s="249"/>
      <c r="AM1273" s="248"/>
      <c r="AN1273" s="248"/>
      <c r="AO1273" s="248"/>
    </row>
    <row r="1274" spans="1:41" s="251" customFormat="1" ht="18" customHeight="1" x14ac:dyDescent="0.25">
      <c r="A1274" s="437">
        <v>45</v>
      </c>
      <c r="B1274" s="454">
        <v>71956000</v>
      </c>
      <c r="C1274" s="448" t="s">
        <v>39</v>
      </c>
      <c r="D1274" s="448" t="s">
        <v>39</v>
      </c>
      <c r="E1274" s="448" t="s">
        <v>354</v>
      </c>
      <c r="F1274" s="101" t="s">
        <v>131</v>
      </c>
      <c r="G1274" s="454" t="s">
        <v>68</v>
      </c>
      <c r="H1274" s="143">
        <v>7129.2</v>
      </c>
      <c r="I1274" s="101">
        <v>301</v>
      </c>
      <c r="J1274" s="448" t="s">
        <v>184</v>
      </c>
      <c r="K1274" s="2" t="s">
        <v>5</v>
      </c>
      <c r="L1274" s="189">
        <f>L1275+L1276</f>
        <v>191421</v>
      </c>
      <c r="M1274" s="189">
        <f t="shared" ref="M1274" si="277">M1275+M1276</f>
        <v>20000</v>
      </c>
      <c r="N1274" s="189">
        <f t="shared" ref="N1274" si="278">N1275+N1276</f>
        <v>0</v>
      </c>
      <c r="O1274" s="189">
        <f t="shared" ref="O1274" si="279">O1275+O1276</f>
        <v>162849.94999999998</v>
      </c>
      <c r="P1274" s="189">
        <f t="shared" ref="P1274" si="280">P1275+P1276</f>
        <v>8571.0500000000011</v>
      </c>
      <c r="Q1274" s="186">
        <f t="shared" si="240"/>
        <v>191420.99999999997</v>
      </c>
    </row>
    <row r="1275" spans="1:41" s="251" customFormat="1" ht="48" customHeight="1" x14ac:dyDescent="0.25">
      <c r="A1275" s="438"/>
      <c r="B1275" s="454">
        <v>71956000</v>
      </c>
      <c r="C1275" s="448" t="s">
        <v>39</v>
      </c>
      <c r="D1275" s="448"/>
      <c r="E1275" s="448"/>
      <c r="F1275" s="101"/>
      <c r="G1275" s="454"/>
      <c r="H1275" s="143"/>
      <c r="I1275" s="101"/>
      <c r="J1275" s="5" t="s">
        <v>185</v>
      </c>
      <c r="K1275" s="7">
        <v>20</v>
      </c>
      <c r="L1275" s="189">
        <v>171421</v>
      </c>
      <c r="M1275" s="164"/>
      <c r="N1275" s="164"/>
      <c r="O1275" s="189">
        <f>L1275*0.95</f>
        <v>162849.94999999998</v>
      </c>
      <c r="P1275" s="189">
        <f>L1275*0.05</f>
        <v>8571.0500000000011</v>
      </c>
      <c r="Q1275" s="186">
        <f t="shared" si="240"/>
        <v>171420.99999999997</v>
      </c>
    </row>
    <row r="1276" spans="1:41" s="250" customFormat="1" ht="19.5" customHeight="1" x14ac:dyDescent="0.3">
      <c r="A1276" s="56"/>
      <c r="B1276" s="454">
        <v>71956000</v>
      </c>
      <c r="C1276" s="448" t="s">
        <v>39</v>
      </c>
      <c r="D1276" s="5"/>
      <c r="E1276" s="5"/>
      <c r="F1276" s="176"/>
      <c r="G1276" s="81"/>
      <c r="H1276" s="145"/>
      <c r="I1276" s="101"/>
      <c r="J1276" s="5" t="s">
        <v>303</v>
      </c>
      <c r="K1276" s="20" t="s">
        <v>298</v>
      </c>
      <c r="L1276" s="164">
        <v>20000</v>
      </c>
      <c r="M1276" s="186">
        <f t="shared" ref="M1276" si="281">L1276</f>
        <v>20000</v>
      </c>
      <c r="N1276" s="186"/>
      <c r="O1276" s="186"/>
      <c r="P1276" s="186"/>
      <c r="Q1276" s="186">
        <f t="shared" si="240"/>
        <v>20000</v>
      </c>
      <c r="R1276" s="248"/>
      <c r="S1276" s="248"/>
      <c r="T1276" s="248"/>
      <c r="U1276" s="251"/>
      <c r="V1276" s="248"/>
      <c r="W1276" s="248"/>
      <c r="X1276" s="248"/>
      <c r="Y1276" s="248"/>
      <c r="Z1276" s="248"/>
      <c r="AA1276" s="248"/>
      <c r="AB1276" s="248"/>
      <c r="AC1276" s="248"/>
      <c r="AD1276" s="248"/>
      <c r="AE1276" s="248"/>
      <c r="AF1276" s="248"/>
      <c r="AG1276" s="248"/>
      <c r="AH1276" s="248"/>
      <c r="AI1276" s="248"/>
      <c r="AJ1276" s="248"/>
      <c r="AK1276" s="248"/>
      <c r="AL1276" s="249"/>
      <c r="AM1276" s="248"/>
      <c r="AN1276" s="248"/>
      <c r="AO1276" s="248"/>
    </row>
    <row r="1277" spans="1:41" s="251" customFormat="1" ht="18" customHeight="1" x14ac:dyDescent="0.25">
      <c r="A1277" s="437">
        <v>46</v>
      </c>
      <c r="B1277" s="454">
        <v>71956000</v>
      </c>
      <c r="C1277" s="448" t="s">
        <v>39</v>
      </c>
      <c r="D1277" s="448" t="s">
        <v>39</v>
      </c>
      <c r="E1277" s="448" t="s">
        <v>354</v>
      </c>
      <c r="F1277" s="101" t="s">
        <v>260</v>
      </c>
      <c r="G1277" s="454" t="s">
        <v>68</v>
      </c>
      <c r="H1277" s="143">
        <v>9161.2999999999993</v>
      </c>
      <c r="I1277" s="101">
        <v>399</v>
      </c>
      <c r="J1277" s="448" t="s">
        <v>184</v>
      </c>
      <c r="K1277" s="2" t="s">
        <v>5</v>
      </c>
      <c r="L1277" s="189">
        <f>L1278+L1279</f>
        <v>209492</v>
      </c>
      <c r="M1277" s="189">
        <f t="shared" ref="M1277" si="282">M1278+M1279</f>
        <v>20000</v>
      </c>
      <c r="N1277" s="189">
        <f t="shared" ref="N1277" si="283">N1278+N1279</f>
        <v>0</v>
      </c>
      <c r="O1277" s="189">
        <f t="shared" ref="O1277" si="284">O1278+O1279</f>
        <v>180017.4</v>
      </c>
      <c r="P1277" s="189">
        <f t="shared" ref="P1277" si="285">P1278+P1279</f>
        <v>9474.6</v>
      </c>
      <c r="Q1277" s="186">
        <f t="shared" si="240"/>
        <v>209492</v>
      </c>
    </row>
    <row r="1278" spans="1:41" s="251" customFormat="1" ht="48" customHeight="1" x14ac:dyDescent="0.25">
      <c r="A1278" s="438"/>
      <c r="B1278" s="454">
        <v>71956000</v>
      </c>
      <c r="C1278" s="448" t="s">
        <v>39</v>
      </c>
      <c r="D1278" s="448"/>
      <c r="E1278" s="448"/>
      <c r="F1278" s="101"/>
      <c r="G1278" s="454"/>
      <c r="H1278" s="143"/>
      <c r="I1278" s="101"/>
      <c r="J1278" s="5" t="s">
        <v>185</v>
      </c>
      <c r="K1278" s="7">
        <v>20</v>
      </c>
      <c r="L1278" s="189">
        <v>189492</v>
      </c>
      <c r="M1278" s="164"/>
      <c r="N1278" s="164"/>
      <c r="O1278" s="189">
        <f>L1278*0.95</f>
        <v>180017.4</v>
      </c>
      <c r="P1278" s="189">
        <f>L1278*0.05</f>
        <v>9474.6</v>
      </c>
      <c r="Q1278" s="186">
        <f t="shared" si="240"/>
        <v>189492</v>
      </c>
    </row>
    <row r="1279" spans="1:41" s="250" customFormat="1" ht="19.5" customHeight="1" x14ac:dyDescent="0.3">
      <c r="A1279" s="56"/>
      <c r="B1279" s="454">
        <v>71956000</v>
      </c>
      <c r="C1279" s="448" t="s">
        <v>39</v>
      </c>
      <c r="D1279" s="5"/>
      <c r="E1279" s="5"/>
      <c r="F1279" s="176"/>
      <c r="G1279" s="81"/>
      <c r="H1279" s="145"/>
      <c r="I1279" s="101"/>
      <c r="J1279" s="5" t="s">
        <v>303</v>
      </c>
      <c r="K1279" s="20" t="s">
        <v>298</v>
      </c>
      <c r="L1279" s="164">
        <v>20000</v>
      </c>
      <c r="M1279" s="186">
        <f t="shared" ref="M1279" si="286">L1279</f>
        <v>20000</v>
      </c>
      <c r="N1279" s="186"/>
      <c r="O1279" s="186"/>
      <c r="P1279" s="186"/>
      <c r="Q1279" s="186">
        <f t="shared" si="240"/>
        <v>20000</v>
      </c>
      <c r="R1279" s="248"/>
      <c r="S1279" s="248"/>
      <c r="T1279" s="248"/>
      <c r="U1279" s="251"/>
      <c r="V1279" s="248"/>
      <c r="W1279" s="248"/>
      <c r="X1279" s="248"/>
      <c r="Y1279" s="248"/>
      <c r="Z1279" s="248"/>
      <c r="AA1279" s="248"/>
      <c r="AB1279" s="248"/>
      <c r="AC1279" s="248"/>
      <c r="AD1279" s="248"/>
      <c r="AE1279" s="248"/>
      <c r="AF1279" s="248"/>
      <c r="AG1279" s="248"/>
      <c r="AH1279" s="248"/>
      <c r="AI1279" s="248"/>
      <c r="AJ1279" s="248"/>
      <c r="AK1279" s="248"/>
      <c r="AL1279" s="249"/>
      <c r="AM1279" s="248"/>
      <c r="AN1279" s="248"/>
      <c r="AO1279" s="248"/>
    </row>
    <row r="1280" spans="1:41" s="251" customFormat="1" ht="18" customHeight="1" x14ac:dyDescent="0.25">
      <c r="A1280" s="437">
        <v>47</v>
      </c>
      <c r="B1280" s="454">
        <v>71956000</v>
      </c>
      <c r="C1280" s="448" t="s">
        <v>39</v>
      </c>
      <c r="D1280" s="448" t="s">
        <v>39</v>
      </c>
      <c r="E1280" s="448" t="s">
        <v>358</v>
      </c>
      <c r="F1280" s="101" t="s">
        <v>41</v>
      </c>
      <c r="G1280" s="454" t="s">
        <v>68</v>
      </c>
      <c r="H1280" s="143">
        <v>2606.3000000000002</v>
      </c>
      <c r="I1280" s="101">
        <v>96</v>
      </c>
      <c r="J1280" s="448" t="s">
        <v>184</v>
      </c>
      <c r="K1280" s="2" t="s">
        <v>5</v>
      </c>
      <c r="L1280" s="189">
        <f>L1281+L1282</f>
        <v>116041</v>
      </c>
      <c r="M1280" s="189">
        <f t="shared" ref="M1280" si="287">M1281+M1282</f>
        <v>20000</v>
      </c>
      <c r="N1280" s="189">
        <f t="shared" ref="N1280" si="288">N1281+N1282</f>
        <v>0</v>
      </c>
      <c r="O1280" s="189">
        <f t="shared" ref="O1280" si="289">O1281+O1282</f>
        <v>91238.95</v>
      </c>
      <c r="P1280" s="189">
        <f t="shared" ref="P1280" si="290">P1281+P1282</f>
        <v>4802.05</v>
      </c>
      <c r="Q1280" s="186">
        <f t="shared" si="240"/>
        <v>116041</v>
      </c>
    </row>
    <row r="1281" spans="1:41" s="251" customFormat="1" ht="48" customHeight="1" x14ac:dyDescent="0.25">
      <c r="A1281" s="438"/>
      <c r="B1281" s="454">
        <v>71956000</v>
      </c>
      <c r="C1281" s="448" t="s">
        <v>39</v>
      </c>
      <c r="D1281" s="448"/>
      <c r="E1281" s="448"/>
      <c r="F1281" s="101"/>
      <c r="G1281" s="454"/>
      <c r="H1281" s="143"/>
      <c r="I1281" s="101"/>
      <c r="J1281" s="5" t="s">
        <v>185</v>
      </c>
      <c r="K1281" s="7">
        <v>20</v>
      </c>
      <c r="L1281" s="189">
        <v>96041</v>
      </c>
      <c r="M1281" s="164"/>
      <c r="N1281" s="164"/>
      <c r="O1281" s="189">
        <f>L1281*0.95</f>
        <v>91238.95</v>
      </c>
      <c r="P1281" s="189">
        <f>L1281*0.05</f>
        <v>4802.05</v>
      </c>
      <c r="Q1281" s="186">
        <f t="shared" si="240"/>
        <v>96041</v>
      </c>
    </row>
    <row r="1282" spans="1:41" s="250" customFormat="1" ht="19.5" customHeight="1" x14ac:dyDescent="0.3">
      <c r="A1282" s="56"/>
      <c r="B1282" s="454">
        <v>71956000</v>
      </c>
      <c r="C1282" s="448" t="s">
        <v>39</v>
      </c>
      <c r="D1282" s="5"/>
      <c r="E1282" s="5"/>
      <c r="F1282" s="176"/>
      <c r="G1282" s="81"/>
      <c r="H1282" s="145"/>
      <c r="I1282" s="101"/>
      <c r="J1282" s="5" t="s">
        <v>303</v>
      </c>
      <c r="K1282" s="20" t="s">
        <v>298</v>
      </c>
      <c r="L1282" s="164">
        <v>20000</v>
      </c>
      <c r="M1282" s="186">
        <f t="shared" ref="M1282" si="291">L1282</f>
        <v>20000</v>
      </c>
      <c r="N1282" s="186"/>
      <c r="O1282" s="186"/>
      <c r="P1282" s="186"/>
      <c r="Q1282" s="186">
        <f t="shared" si="240"/>
        <v>20000</v>
      </c>
      <c r="R1282" s="248"/>
      <c r="S1282" s="248"/>
      <c r="T1282" s="248"/>
      <c r="U1282" s="251"/>
      <c r="V1282" s="248"/>
      <c r="W1282" s="248"/>
      <c r="X1282" s="248"/>
      <c r="Y1282" s="248"/>
      <c r="Z1282" s="248"/>
      <c r="AA1282" s="248"/>
      <c r="AB1282" s="248"/>
      <c r="AC1282" s="248"/>
      <c r="AD1282" s="248"/>
      <c r="AE1282" s="248"/>
      <c r="AF1282" s="248"/>
      <c r="AG1282" s="248"/>
      <c r="AH1282" s="248"/>
      <c r="AI1282" s="248"/>
      <c r="AJ1282" s="248"/>
      <c r="AK1282" s="248"/>
      <c r="AL1282" s="249"/>
      <c r="AM1282" s="248"/>
      <c r="AN1282" s="248"/>
      <c r="AO1282" s="248"/>
    </row>
    <row r="1283" spans="1:41" s="251" customFormat="1" ht="18" customHeight="1" x14ac:dyDescent="0.25">
      <c r="A1283" s="437">
        <v>48</v>
      </c>
      <c r="B1283" s="454">
        <v>71956000</v>
      </c>
      <c r="C1283" s="448" t="s">
        <v>39</v>
      </c>
      <c r="D1283" s="448" t="s">
        <v>39</v>
      </c>
      <c r="E1283" s="448" t="s">
        <v>358</v>
      </c>
      <c r="F1283" s="101" t="s">
        <v>261</v>
      </c>
      <c r="G1283" s="454" t="s">
        <v>68</v>
      </c>
      <c r="H1283" s="143">
        <v>12718.7</v>
      </c>
      <c r="I1283" s="101">
        <v>544</v>
      </c>
      <c r="J1283" s="448" t="s">
        <v>184</v>
      </c>
      <c r="K1283" s="2" t="s">
        <v>5</v>
      </c>
      <c r="L1283" s="189">
        <f t="shared" ref="L1283" si="292">L1284+L1285</f>
        <v>301567</v>
      </c>
      <c r="M1283" s="189">
        <f t="shared" ref="M1283" si="293">M1284+M1285</f>
        <v>20000</v>
      </c>
      <c r="N1283" s="189">
        <f t="shared" ref="N1283" si="294">N1284+N1285</f>
        <v>0</v>
      </c>
      <c r="O1283" s="189">
        <f t="shared" ref="O1283" si="295">O1284+O1285</f>
        <v>267488.64999999997</v>
      </c>
      <c r="P1283" s="189">
        <f t="shared" ref="P1283" si="296">P1284+P1285</f>
        <v>14078.35</v>
      </c>
      <c r="Q1283" s="186">
        <f t="shared" si="240"/>
        <v>301566.99999999994</v>
      </c>
    </row>
    <row r="1284" spans="1:41" s="251" customFormat="1" ht="48" customHeight="1" x14ac:dyDescent="0.25">
      <c r="A1284" s="438"/>
      <c r="B1284" s="454">
        <v>71956000</v>
      </c>
      <c r="C1284" s="448" t="s">
        <v>39</v>
      </c>
      <c r="D1284" s="448"/>
      <c r="E1284" s="448"/>
      <c r="F1284" s="101"/>
      <c r="G1284" s="454"/>
      <c r="H1284" s="143"/>
      <c r="I1284" s="101"/>
      <c r="J1284" s="5" t="s">
        <v>185</v>
      </c>
      <c r="K1284" s="7">
        <v>20</v>
      </c>
      <c r="L1284" s="189">
        <v>281567</v>
      </c>
      <c r="M1284" s="164"/>
      <c r="N1284" s="164"/>
      <c r="O1284" s="189">
        <f>L1284*0.95</f>
        <v>267488.64999999997</v>
      </c>
      <c r="P1284" s="189">
        <f>L1284*0.05</f>
        <v>14078.35</v>
      </c>
      <c r="Q1284" s="186">
        <f t="shared" si="240"/>
        <v>281566.99999999994</v>
      </c>
    </row>
    <row r="1285" spans="1:41" s="250" customFormat="1" ht="19.5" customHeight="1" x14ac:dyDescent="0.3">
      <c r="A1285" s="56"/>
      <c r="B1285" s="454">
        <v>71956000</v>
      </c>
      <c r="C1285" s="448" t="s">
        <v>39</v>
      </c>
      <c r="D1285" s="5"/>
      <c r="E1285" s="5"/>
      <c r="F1285" s="176"/>
      <c r="G1285" s="81"/>
      <c r="H1285" s="145"/>
      <c r="I1285" s="101"/>
      <c r="J1285" s="5" t="s">
        <v>303</v>
      </c>
      <c r="K1285" s="20" t="s">
        <v>298</v>
      </c>
      <c r="L1285" s="164">
        <v>20000</v>
      </c>
      <c r="M1285" s="186">
        <f t="shared" ref="M1285" si="297">L1285</f>
        <v>20000</v>
      </c>
      <c r="N1285" s="186"/>
      <c r="O1285" s="186"/>
      <c r="P1285" s="186"/>
      <c r="Q1285" s="186">
        <f t="shared" si="240"/>
        <v>20000</v>
      </c>
      <c r="R1285" s="248"/>
      <c r="S1285" s="248"/>
      <c r="T1285" s="248"/>
      <c r="U1285" s="251"/>
      <c r="V1285" s="248"/>
      <c r="W1285" s="248"/>
      <c r="X1285" s="248"/>
      <c r="Y1285" s="248"/>
      <c r="Z1285" s="248"/>
      <c r="AA1285" s="248"/>
      <c r="AB1285" s="248"/>
      <c r="AC1285" s="248"/>
      <c r="AD1285" s="248"/>
      <c r="AE1285" s="248"/>
      <c r="AF1285" s="248"/>
      <c r="AG1285" s="248"/>
      <c r="AH1285" s="248"/>
      <c r="AI1285" s="248"/>
      <c r="AJ1285" s="248"/>
      <c r="AK1285" s="248"/>
      <c r="AL1285" s="249"/>
      <c r="AM1285" s="248"/>
      <c r="AN1285" s="248"/>
      <c r="AO1285" s="248"/>
    </row>
    <row r="1286" spans="1:41" s="251" customFormat="1" ht="18" customHeight="1" x14ac:dyDescent="0.25">
      <c r="A1286" s="437">
        <v>49</v>
      </c>
      <c r="B1286" s="454">
        <v>71956000</v>
      </c>
      <c r="C1286" s="448" t="s">
        <v>39</v>
      </c>
      <c r="D1286" s="448" t="s">
        <v>39</v>
      </c>
      <c r="E1286" s="448" t="s">
        <v>358</v>
      </c>
      <c r="F1286" s="101" t="s">
        <v>127</v>
      </c>
      <c r="G1286" s="454" t="s">
        <v>68</v>
      </c>
      <c r="H1286" s="143">
        <v>2066.8000000000002</v>
      </c>
      <c r="I1286" s="101">
        <v>82</v>
      </c>
      <c r="J1286" s="448" t="s">
        <v>184</v>
      </c>
      <c r="K1286" s="2" t="s">
        <v>5</v>
      </c>
      <c r="L1286" s="189">
        <f>L1287+L1288</f>
        <v>128424</v>
      </c>
      <c r="M1286" s="189">
        <f t="shared" ref="M1286" si="298">M1287+M1288</f>
        <v>20000</v>
      </c>
      <c r="N1286" s="189">
        <f t="shared" ref="N1286" si="299">N1287+N1288</f>
        <v>0</v>
      </c>
      <c r="O1286" s="189">
        <f t="shared" ref="O1286" si="300">O1287+O1288</f>
        <v>103002.79999999999</v>
      </c>
      <c r="P1286" s="189">
        <f t="shared" ref="P1286" si="301">P1287+P1288</f>
        <v>5421.2000000000007</v>
      </c>
      <c r="Q1286" s="186">
        <f t="shared" si="240"/>
        <v>128423.99999999999</v>
      </c>
    </row>
    <row r="1287" spans="1:41" s="251" customFormat="1" ht="48" customHeight="1" x14ac:dyDescent="0.25">
      <c r="A1287" s="438"/>
      <c r="B1287" s="454">
        <v>71956000</v>
      </c>
      <c r="C1287" s="448" t="s">
        <v>39</v>
      </c>
      <c r="D1287" s="448"/>
      <c r="E1287" s="448"/>
      <c r="F1287" s="101"/>
      <c r="G1287" s="454"/>
      <c r="H1287" s="143"/>
      <c r="I1287" s="101"/>
      <c r="J1287" s="5" t="s">
        <v>185</v>
      </c>
      <c r="K1287" s="7">
        <v>20</v>
      </c>
      <c r="L1287" s="189">
        <v>108424</v>
      </c>
      <c r="M1287" s="164"/>
      <c r="N1287" s="164"/>
      <c r="O1287" s="189">
        <f>L1287*0.95</f>
        <v>103002.79999999999</v>
      </c>
      <c r="P1287" s="189">
        <f>L1287*0.05</f>
        <v>5421.2000000000007</v>
      </c>
      <c r="Q1287" s="186">
        <f t="shared" si="240"/>
        <v>108423.99999999999</v>
      </c>
    </row>
    <row r="1288" spans="1:41" s="250" customFormat="1" ht="19.5" customHeight="1" x14ac:dyDescent="0.3">
      <c r="A1288" s="56"/>
      <c r="B1288" s="454">
        <v>71956000</v>
      </c>
      <c r="C1288" s="448" t="s">
        <v>39</v>
      </c>
      <c r="D1288" s="5"/>
      <c r="E1288" s="5"/>
      <c r="F1288" s="176"/>
      <c r="G1288" s="81"/>
      <c r="H1288" s="145"/>
      <c r="I1288" s="101"/>
      <c r="J1288" s="5" t="s">
        <v>303</v>
      </c>
      <c r="K1288" s="20" t="s">
        <v>298</v>
      </c>
      <c r="L1288" s="164">
        <v>20000</v>
      </c>
      <c r="M1288" s="186">
        <f t="shared" ref="M1288" si="302">L1288</f>
        <v>20000</v>
      </c>
      <c r="N1288" s="186"/>
      <c r="O1288" s="186"/>
      <c r="P1288" s="186"/>
      <c r="Q1288" s="186">
        <f t="shared" si="240"/>
        <v>20000</v>
      </c>
      <c r="R1288" s="248"/>
      <c r="S1288" s="248"/>
      <c r="T1288" s="248"/>
      <c r="U1288" s="251"/>
      <c r="V1288" s="248"/>
      <c r="W1288" s="248"/>
      <c r="X1288" s="248"/>
      <c r="Y1288" s="248"/>
      <c r="Z1288" s="248"/>
      <c r="AA1288" s="248"/>
      <c r="AB1288" s="248"/>
      <c r="AC1288" s="248"/>
      <c r="AD1288" s="248"/>
      <c r="AE1288" s="248"/>
      <c r="AF1288" s="248"/>
      <c r="AG1288" s="248"/>
      <c r="AH1288" s="248"/>
      <c r="AI1288" s="248"/>
      <c r="AJ1288" s="248"/>
      <c r="AK1288" s="248"/>
      <c r="AL1288" s="249"/>
      <c r="AM1288" s="248"/>
      <c r="AN1288" s="248"/>
      <c r="AO1288" s="248"/>
    </row>
    <row r="1289" spans="1:41" s="251" customFormat="1" ht="18" customHeight="1" x14ac:dyDescent="0.25">
      <c r="A1289" s="437">
        <v>50</v>
      </c>
      <c r="B1289" s="454">
        <v>71956000</v>
      </c>
      <c r="C1289" s="448" t="s">
        <v>39</v>
      </c>
      <c r="D1289" s="448" t="s">
        <v>39</v>
      </c>
      <c r="E1289" s="448" t="s">
        <v>358</v>
      </c>
      <c r="F1289" s="101" t="s">
        <v>262</v>
      </c>
      <c r="G1289" s="454" t="s">
        <v>68</v>
      </c>
      <c r="H1289" s="143">
        <v>2075.1</v>
      </c>
      <c r="I1289" s="101">
        <v>80</v>
      </c>
      <c r="J1289" s="448" t="s">
        <v>184</v>
      </c>
      <c r="K1289" s="2" t="s">
        <v>5</v>
      </c>
      <c r="L1289" s="189">
        <f>L1290+L1291</f>
        <v>195755</v>
      </c>
      <c r="M1289" s="189">
        <f t="shared" ref="M1289" si="303">M1290+M1291</f>
        <v>20000</v>
      </c>
      <c r="N1289" s="189">
        <f t="shared" ref="N1289" si="304">N1290+N1291</f>
        <v>0</v>
      </c>
      <c r="O1289" s="189">
        <f t="shared" ref="O1289" si="305">O1290+O1291</f>
        <v>166967.25</v>
      </c>
      <c r="P1289" s="189">
        <f t="shared" ref="P1289" si="306">P1290+P1291</f>
        <v>8787.75</v>
      </c>
      <c r="Q1289" s="186">
        <f t="shared" si="240"/>
        <v>195755</v>
      </c>
    </row>
    <row r="1290" spans="1:41" s="251" customFormat="1" ht="48" customHeight="1" x14ac:dyDescent="0.25">
      <c r="A1290" s="438"/>
      <c r="B1290" s="454">
        <v>71956000</v>
      </c>
      <c r="C1290" s="448" t="s">
        <v>39</v>
      </c>
      <c r="D1290" s="448"/>
      <c r="E1290" s="448"/>
      <c r="F1290" s="101"/>
      <c r="G1290" s="454"/>
      <c r="H1290" s="143"/>
      <c r="I1290" s="101"/>
      <c r="J1290" s="5" t="s">
        <v>185</v>
      </c>
      <c r="K1290" s="7">
        <v>20</v>
      </c>
      <c r="L1290" s="189">
        <v>175755</v>
      </c>
      <c r="M1290" s="164"/>
      <c r="N1290" s="164"/>
      <c r="O1290" s="189">
        <f>L1290*0.95</f>
        <v>166967.25</v>
      </c>
      <c r="P1290" s="189">
        <f>L1290*0.05</f>
        <v>8787.75</v>
      </c>
      <c r="Q1290" s="186">
        <f t="shared" si="240"/>
        <v>175755</v>
      </c>
    </row>
    <row r="1291" spans="1:41" s="250" customFormat="1" ht="19.5" customHeight="1" x14ac:dyDescent="0.3">
      <c r="A1291" s="56"/>
      <c r="B1291" s="454">
        <v>71956000</v>
      </c>
      <c r="C1291" s="448" t="s">
        <v>39</v>
      </c>
      <c r="D1291" s="5"/>
      <c r="E1291" s="5"/>
      <c r="F1291" s="176"/>
      <c r="G1291" s="81"/>
      <c r="H1291" s="145"/>
      <c r="I1291" s="101"/>
      <c r="J1291" s="5" t="s">
        <v>303</v>
      </c>
      <c r="K1291" s="20" t="s">
        <v>298</v>
      </c>
      <c r="L1291" s="164">
        <v>20000</v>
      </c>
      <c r="M1291" s="186">
        <f t="shared" ref="M1291" si="307">L1291</f>
        <v>20000</v>
      </c>
      <c r="N1291" s="186"/>
      <c r="O1291" s="186"/>
      <c r="P1291" s="186"/>
      <c r="Q1291" s="186">
        <f t="shared" si="240"/>
        <v>20000</v>
      </c>
      <c r="R1291" s="248"/>
      <c r="S1291" s="248"/>
      <c r="T1291" s="248"/>
      <c r="U1291" s="251"/>
      <c r="V1291" s="248"/>
      <c r="W1291" s="248"/>
      <c r="X1291" s="248"/>
      <c r="Y1291" s="248"/>
      <c r="Z1291" s="248"/>
      <c r="AA1291" s="248"/>
      <c r="AB1291" s="248"/>
      <c r="AC1291" s="248"/>
      <c r="AD1291" s="248"/>
      <c r="AE1291" s="248"/>
      <c r="AF1291" s="248"/>
      <c r="AG1291" s="248"/>
      <c r="AH1291" s="248"/>
      <c r="AI1291" s="248"/>
      <c r="AJ1291" s="248"/>
      <c r="AK1291" s="248"/>
      <c r="AL1291" s="249"/>
      <c r="AM1291" s="248"/>
      <c r="AN1291" s="248"/>
      <c r="AO1291" s="248"/>
    </row>
    <row r="1292" spans="1:41" s="251" customFormat="1" ht="18" customHeight="1" x14ac:dyDescent="0.25">
      <c r="A1292" s="437">
        <v>51</v>
      </c>
      <c r="B1292" s="454">
        <v>71956000</v>
      </c>
      <c r="C1292" s="448" t="s">
        <v>39</v>
      </c>
      <c r="D1292" s="448" t="s">
        <v>39</v>
      </c>
      <c r="E1292" s="448" t="s">
        <v>30</v>
      </c>
      <c r="F1292" s="101">
        <v>1</v>
      </c>
      <c r="G1292" s="454" t="s">
        <v>68</v>
      </c>
      <c r="H1292" s="143">
        <v>7041.3</v>
      </c>
      <c r="I1292" s="101">
        <v>303</v>
      </c>
      <c r="J1292" s="448" t="s">
        <v>184</v>
      </c>
      <c r="K1292" s="2" t="s">
        <v>5</v>
      </c>
      <c r="L1292" s="189">
        <f>L1293+L1294</f>
        <v>218595</v>
      </c>
      <c r="M1292" s="189">
        <f t="shared" ref="M1292" si="308">M1293+M1294</f>
        <v>20000</v>
      </c>
      <c r="N1292" s="189">
        <f t="shared" ref="N1292" si="309">N1293+N1294</f>
        <v>0</v>
      </c>
      <c r="O1292" s="189">
        <f t="shared" ref="O1292" si="310">O1293+O1294</f>
        <v>188665.25</v>
      </c>
      <c r="P1292" s="189">
        <f t="shared" ref="P1292" si="311">P1293+P1294</f>
        <v>9929.75</v>
      </c>
      <c r="Q1292" s="186">
        <f t="shared" si="240"/>
        <v>218595</v>
      </c>
    </row>
    <row r="1293" spans="1:41" s="251" customFormat="1" ht="48" customHeight="1" x14ac:dyDescent="0.25">
      <c r="A1293" s="438"/>
      <c r="B1293" s="454">
        <v>71956000</v>
      </c>
      <c r="C1293" s="448" t="s">
        <v>39</v>
      </c>
      <c r="D1293" s="448"/>
      <c r="E1293" s="448"/>
      <c r="F1293" s="101"/>
      <c r="G1293" s="454"/>
      <c r="H1293" s="143"/>
      <c r="I1293" s="101"/>
      <c r="J1293" s="5" t="s">
        <v>185</v>
      </c>
      <c r="K1293" s="7" t="s">
        <v>25</v>
      </c>
      <c r="L1293" s="189">
        <v>198595</v>
      </c>
      <c r="M1293" s="164"/>
      <c r="N1293" s="164"/>
      <c r="O1293" s="189">
        <f>L1293*0.95</f>
        <v>188665.25</v>
      </c>
      <c r="P1293" s="189">
        <f>L1293*0.05</f>
        <v>9929.75</v>
      </c>
      <c r="Q1293" s="186">
        <f t="shared" si="240"/>
        <v>198595</v>
      </c>
    </row>
    <row r="1294" spans="1:41" s="250" customFormat="1" ht="19.5" customHeight="1" x14ac:dyDescent="0.3">
      <c r="A1294" s="56"/>
      <c r="B1294" s="454">
        <v>71956000</v>
      </c>
      <c r="C1294" s="448" t="s">
        <v>39</v>
      </c>
      <c r="D1294" s="5"/>
      <c r="E1294" s="5"/>
      <c r="F1294" s="176"/>
      <c r="G1294" s="81"/>
      <c r="H1294" s="145"/>
      <c r="I1294" s="101"/>
      <c r="J1294" s="5" t="s">
        <v>303</v>
      </c>
      <c r="K1294" s="20" t="s">
        <v>298</v>
      </c>
      <c r="L1294" s="164">
        <v>20000</v>
      </c>
      <c r="M1294" s="186">
        <f t="shared" ref="M1294" si="312">L1294</f>
        <v>20000</v>
      </c>
      <c r="N1294" s="186"/>
      <c r="O1294" s="186"/>
      <c r="P1294" s="186"/>
      <c r="Q1294" s="186">
        <f t="shared" si="240"/>
        <v>20000</v>
      </c>
      <c r="R1294" s="248"/>
      <c r="S1294" s="248"/>
      <c r="T1294" s="248"/>
      <c r="U1294" s="251"/>
      <c r="V1294" s="248"/>
      <c r="W1294" s="248"/>
      <c r="X1294" s="248"/>
      <c r="Y1294" s="248"/>
      <c r="Z1294" s="248"/>
      <c r="AA1294" s="248"/>
      <c r="AB1294" s="248"/>
      <c r="AC1294" s="248"/>
      <c r="AD1294" s="248"/>
      <c r="AE1294" s="248"/>
      <c r="AF1294" s="248"/>
      <c r="AG1294" s="248"/>
      <c r="AH1294" s="248"/>
      <c r="AI1294" s="248"/>
      <c r="AJ1294" s="248"/>
      <c r="AK1294" s="248"/>
      <c r="AL1294" s="249"/>
      <c r="AM1294" s="248"/>
      <c r="AN1294" s="248"/>
      <c r="AO1294" s="248"/>
    </row>
    <row r="1295" spans="1:41" s="251" customFormat="1" ht="18" customHeight="1" x14ac:dyDescent="0.25">
      <c r="A1295" s="437">
        <v>52</v>
      </c>
      <c r="B1295" s="454">
        <v>71956000</v>
      </c>
      <c r="C1295" s="448" t="s">
        <v>39</v>
      </c>
      <c r="D1295" s="448" t="s">
        <v>39</v>
      </c>
      <c r="E1295" s="448" t="s">
        <v>30</v>
      </c>
      <c r="F1295" s="101" t="s">
        <v>263</v>
      </c>
      <c r="G1295" s="454" t="s">
        <v>68</v>
      </c>
      <c r="H1295" s="143">
        <v>4644.1000000000004</v>
      </c>
      <c r="I1295" s="101">
        <v>212</v>
      </c>
      <c r="J1295" s="448" t="s">
        <v>184</v>
      </c>
      <c r="K1295" s="2" t="s">
        <v>5</v>
      </c>
      <c r="L1295" s="189">
        <f>L1296+L1297</f>
        <v>200339</v>
      </c>
      <c r="M1295" s="189">
        <f t="shared" ref="M1295" si="313">M1296+M1297</f>
        <v>20000</v>
      </c>
      <c r="N1295" s="189">
        <f t="shared" ref="N1295" si="314">N1296+N1297</f>
        <v>0</v>
      </c>
      <c r="O1295" s="189">
        <f t="shared" ref="O1295" si="315">O1296+O1297</f>
        <v>171322.05</v>
      </c>
      <c r="P1295" s="189">
        <f t="shared" ref="P1295" si="316">P1296+P1297</f>
        <v>9016.9500000000007</v>
      </c>
      <c r="Q1295" s="186">
        <f t="shared" si="240"/>
        <v>200339</v>
      </c>
    </row>
    <row r="1296" spans="1:41" s="251" customFormat="1" ht="48" customHeight="1" x14ac:dyDescent="0.25">
      <c r="A1296" s="438"/>
      <c r="B1296" s="454">
        <v>71956000</v>
      </c>
      <c r="C1296" s="448" t="s">
        <v>39</v>
      </c>
      <c r="D1296" s="448"/>
      <c r="E1296" s="448"/>
      <c r="F1296" s="101"/>
      <c r="G1296" s="454"/>
      <c r="H1296" s="143"/>
      <c r="I1296" s="101"/>
      <c r="J1296" s="5" t="s">
        <v>185</v>
      </c>
      <c r="K1296" s="7" t="s">
        <v>25</v>
      </c>
      <c r="L1296" s="189">
        <v>180339</v>
      </c>
      <c r="M1296" s="164"/>
      <c r="N1296" s="164"/>
      <c r="O1296" s="189">
        <f>L1296*0.95</f>
        <v>171322.05</v>
      </c>
      <c r="P1296" s="189">
        <f>L1296*0.05</f>
        <v>9016.9500000000007</v>
      </c>
      <c r="Q1296" s="186">
        <f t="shared" si="240"/>
        <v>180339</v>
      </c>
    </row>
    <row r="1297" spans="1:41" s="250" customFormat="1" ht="19.5" customHeight="1" x14ac:dyDescent="0.3">
      <c r="A1297" s="56"/>
      <c r="B1297" s="454">
        <v>71956000</v>
      </c>
      <c r="C1297" s="448" t="s">
        <v>39</v>
      </c>
      <c r="D1297" s="5"/>
      <c r="E1297" s="5"/>
      <c r="F1297" s="176"/>
      <c r="G1297" s="81"/>
      <c r="H1297" s="145"/>
      <c r="I1297" s="101"/>
      <c r="J1297" s="5" t="s">
        <v>303</v>
      </c>
      <c r="K1297" s="20" t="s">
        <v>298</v>
      </c>
      <c r="L1297" s="164">
        <v>20000</v>
      </c>
      <c r="M1297" s="186">
        <f t="shared" ref="M1297" si="317">L1297</f>
        <v>20000</v>
      </c>
      <c r="N1297" s="186"/>
      <c r="O1297" s="186"/>
      <c r="P1297" s="186"/>
      <c r="Q1297" s="186">
        <f t="shared" si="240"/>
        <v>20000</v>
      </c>
      <c r="R1297" s="248"/>
      <c r="S1297" s="248"/>
      <c r="T1297" s="248"/>
      <c r="U1297" s="251"/>
      <c r="V1297" s="248"/>
      <c r="W1297" s="248"/>
      <c r="X1297" s="248"/>
      <c r="Y1297" s="248"/>
      <c r="Z1297" s="248"/>
      <c r="AA1297" s="248"/>
      <c r="AB1297" s="248"/>
      <c r="AC1297" s="248"/>
      <c r="AD1297" s="248"/>
      <c r="AE1297" s="248"/>
      <c r="AF1297" s="248"/>
      <c r="AG1297" s="248"/>
      <c r="AH1297" s="248"/>
      <c r="AI1297" s="248"/>
      <c r="AJ1297" s="248"/>
      <c r="AK1297" s="248"/>
      <c r="AL1297" s="249"/>
      <c r="AM1297" s="248"/>
      <c r="AN1297" s="248"/>
      <c r="AO1297" s="248"/>
    </row>
    <row r="1298" spans="1:41" s="251" customFormat="1" ht="18" customHeight="1" x14ac:dyDescent="0.25">
      <c r="A1298" s="437">
        <v>53</v>
      </c>
      <c r="B1298" s="454">
        <v>71956000</v>
      </c>
      <c r="C1298" s="448" t="s">
        <v>39</v>
      </c>
      <c r="D1298" s="448" t="s">
        <v>39</v>
      </c>
      <c r="E1298" s="448" t="s">
        <v>30</v>
      </c>
      <c r="F1298" s="101" t="s">
        <v>147</v>
      </c>
      <c r="G1298" s="454" t="s">
        <v>68</v>
      </c>
      <c r="H1298" s="143">
        <v>4928.5</v>
      </c>
      <c r="I1298" s="101">
        <v>316</v>
      </c>
      <c r="J1298" s="448" t="s">
        <v>184</v>
      </c>
      <c r="K1298" s="2" t="s">
        <v>5</v>
      </c>
      <c r="L1298" s="189">
        <f>L1299+L1300</f>
        <v>286810</v>
      </c>
      <c r="M1298" s="189">
        <f t="shared" ref="M1298" si="318">M1299+M1300</f>
        <v>20000</v>
      </c>
      <c r="N1298" s="189">
        <f t="shared" ref="N1298" si="319">N1299+N1300</f>
        <v>0</v>
      </c>
      <c r="O1298" s="189">
        <f t="shared" ref="O1298" si="320">O1299+O1300</f>
        <v>253469.5</v>
      </c>
      <c r="P1298" s="189">
        <f t="shared" ref="P1298" si="321">P1299+P1300</f>
        <v>13340.5</v>
      </c>
      <c r="Q1298" s="186">
        <f t="shared" si="240"/>
        <v>286810</v>
      </c>
    </row>
    <row r="1299" spans="1:41" s="251" customFormat="1" ht="48" customHeight="1" x14ac:dyDescent="0.25">
      <c r="A1299" s="438"/>
      <c r="B1299" s="454">
        <v>71956000</v>
      </c>
      <c r="C1299" s="448" t="s">
        <v>39</v>
      </c>
      <c r="D1299" s="448"/>
      <c r="E1299" s="448"/>
      <c r="F1299" s="101"/>
      <c r="G1299" s="454"/>
      <c r="H1299" s="143"/>
      <c r="I1299" s="101"/>
      <c r="J1299" s="5" t="s">
        <v>185</v>
      </c>
      <c r="K1299" s="7" t="s">
        <v>25</v>
      </c>
      <c r="L1299" s="189">
        <v>266810</v>
      </c>
      <c r="M1299" s="164"/>
      <c r="N1299" s="164"/>
      <c r="O1299" s="189">
        <f>L1299*0.95</f>
        <v>253469.5</v>
      </c>
      <c r="P1299" s="189">
        <f>L1299*0.05</f>
        <v>13340.5</v>
      </c>
      <c r="Q1299" s="186">
        <f t="shared" si="240"/>
        <v>266810</v>
      </c>
    </row>
    <row r="1300" spans="1:41" s="250" customFormat="1" ht="19.5" customHeight="1" x14ac:dyDescent="0.3">
      <c r="A1300" s="56"/>
      <c r="B1300" s="454">
        <v>71956000</v>
      </c>
      <c r="C1300" s="448" t="s">
        <v>39</v>
      </c>
      <c r="D1300" s="5"/>
      <c r="E1300" s="5"/>
      <c r="F1300" s="176"/>
      <c r="G1300" s="81"/>
      <c r="H1300" s="145"/>
      <c r="I1300" s="101"/>
      <c r="J1300" s="5" t="s">
        <v>303</v>
      </c>
      <c r="K1300" s="20" t="s">
        <v>298</v>
      </c>
      <c r="L1300" s="164">
        <v>20000</v>
      </c>
      <c r="M1300" s="186">
        <f t="shared" ref="M1300" si="322">L1300</f>
        <v>20000</v>
      </c>
      <c r="N1300" s="186"/>
      <c r="O1300" s="186"/>
      <c r="P1300" s="186"/>
      <c r="Q1300" s="186">
        <f t="shared" si="240"/>
        <v>20000</v>
      </c>
      <c r="R1300" s="248"/>
      <c r="S1300" s="248"/>
      <c r="T1300" s="248"/>
      <c r="U1300" s="251"/>
      <c r="V1300" s="248"/>
      <c r="W1300" s="248"/>
      <c r="X1300" s="248"/>
      <c r="Y1300" s="248"/>
      <c r="Z1300" s="248"/>
      <c r="AA1300" s="248"/>
      <c r="AB1300" s="248"/>
      <c r="AC1300" s="248"/>
      <c r="AD1300" s="248"/>
      <c r="AE1300" s="248"/>
      <c r="AF1300" s="248"/>
      <c r="AG1300" s="248"/>
      <c r="AH1300" s="248"/>
      <c r="AI1300" s="248"/>
      <c r="AJ1300" s="248"/>
      <c r="AK1300" s="248"/>
      <c r="AL1300" s="249"/>
      <c r="AM1300" s="248"/>
      <c r="AN1300" s="248"/>
      <c r="AO1300" s="248"/>
    </row>
    <row r="1301" spans="1:41" s="251" customFormat="1" ht="18" customHeight="1" x14ac:dyDescent="0.25">
      <c r="A1301" s="437">
        <v>54</v>
      </c>
      <c r="B1301" s="454">
        <v>71956000</v>
      </c>
      <c r="C1301" s="448" t="s">
        <v>39</v>
      </c>
      <c r="D1301" s="448" t="s">
        <v>39</v>
      </c>
      <c r="E1301" s="448" t="s">
        <v>30</v>
      </c>
      <c r="F1301" s="101" t="s">
        <v>221</v>
      </c>
      <c r="G1301" s="454" t="s">
        <v>68</v>
      </c>
      <c r="H1301" s="143">
        <v>4510.3999999999996</v>
      </c>
      <c r="I1301" s="101">
        <v>151</v>
      </c>
      <c r="J1301" s="448" t="s">
        <v>184</v>
      </c>
      <c r="K1301" s="2" t="s">
        <v>5</v>
      </c>
      <c r="L1301" s="189">
        <f>L1302+L1303</f>
        <v>145699</v>
      </c>
      <c r="M1301" s="189">
        <f t="shared" ref="M1301" si="323">M1302+M1303</f>
        <v>20000</v>
      </c>
      <c r="N1301" s="189">
        <f t="shared" ref="N1301" si="324">N1302+N1303</f>
        <v>0</v>
      </c>
      <c r="O1301" s="189">
        <f t="shared" ref="O1301" si="325">O1302+O1303</f>
        <v>119414.04999999999</v>
      </c>
      <c r="P1301" s="189">
        <f t="shared" ref="P1301" si="326">P1302+P1303</f>
        <v>6284.9500000000007</v>
      </c>
      <c r="Q1301" s="186">
        <f t="shared" si="240"/>
        <v>145699</v>
      </c>
    </row>
    <row r="1302" spans="1:41" s="251" customFormat="1" ht="48" customHeight="1" x14ac:dyDescent="0.25">
      <c r="A1302" s="438"/>
      <c r="B1302" s="454">
        <v>71956000</v>
      </c>
      <c r="C1302" s="448" t="s">
        <v>39</v>
      </c>
      <c r="D1302" s="448"/>
      <c r="E1302" s="448"/>
      <c r="F1302" s="101"/>
      <c r="G1302" s="454"/>
      <c r="H1302" s="143"/>
      <c r="I1302" s="101"/>
      <c r="J1302" s="5" t="s">
        <v>185</v>
      </c>
      <c r="K1302" s="7" t="s">
        <v>25</v>
      </c>
      <c r="L1302" s="189">
        <v>125699</v>
      </c>
      <c r="M1302" s="164"/>
      <c r="N1302" s="164"/>
      <c r="O1302" s="189">
        <f>L1302*0.95</f>
        <v>119414.04999999999</v>
      </c>
      <c r="P1302" s="189">
        <f>L1302*0.05</f>
        <v>6284.9500000000007</v>
      </c>
      <c r="Q1302" s="186">
        <f t="shared" si="240"/>
        <v>125698.99999999999</v>
      </c>
    </row>
    <row r="1303" spans="1:41" s="250" customFormat="1" ht="19.5" customHeight="1" x14ac:dyDescent="0.3">
      <c r="A1303" s="56"/>
      <c r="B1303" s="454">
        <v>71956000</v>
      </c>
      <c r="C1303" s="448" t="s">
        <v>39</v>
      </c>
      <c r="D1303" s="5"/>
      <c r="E1303" s="5"/>
      <c r="F1303" s="176"/>
      <c r="G1303" s="81"/>
      <c r="H1303" s="145"/>
      <c r="I1303" s="101"/>
      <c r="J1303" s="5" t="s">
        <v>303</v>
      </c>
      <c r="K1303" s="20" t="s">
        <v>298</v>
      </c>
      <c r="L1303" s="164">
        <v>20000</v>
      </c>
      <c r="M1303" s="186">
        <f t="shared" ref="M1303" si="327">L1303</f>
        <v>20000</v>
      </c>
      <c r="N1303" s="186"/>
      <c r="O1303" s="186"/>
      <c r="P1303" s="186"/>
      <c r="Q1303" s="186">
        <f t="shared" si="240"/>
        <v>20000</v>
      </c>
      <c r="R1303" s="248"/>
      <c r="S1303" s="248"/>
      <c r="T1303" s="248"/>
      <c r="U1303" s="251"/>
      <c r="V1303" s="248"/>
      <c r="W1303" s="248"/>
      <c r="X1303" s="248"/>
      <c r="Y1303" s="248"/>
      <c r="Z1303" s="248"/>
      <c r="AA1303" s="248"/>
      <c r="AB1303" s="248"/>
      <c r="AC1303" s="248"/>
      <c r="AD1303" s="248"/>
      <c r="AE1303" s="248"/>
      <c r="AF1303" s="248"/>
      <c r="AG1303" s="248"/>
      <c r="AH1303" s="248"/>
      <c r="AI1303" s="248"/>
      <c r="AJ1303" s="248"/>
      <c r="AK1303" s="248"/>
      <c r="AL1303" s="249"/>
      <c r="AM1303" s="248"/>
      <c r="AN1303" s="248"/>
      <c r="AO1303" s="248"/>
    </row>
    <row r="1304" spans="1:41" s="251" customFormat="1" ht="18" customHeight="1" x14ac:dyDescent="0.25">
      <c r="A1304" s="437">
        <v>55</v>
      </c>
      <c r="B1304" s="454">
        <v>71956000</v>
      </c>
      <c r="C1304" s="448" t="s">
        <v>39</v>
      </c>
      <c r="D1304" s="448" t="s">
        <v>39</v>
      </c>
      <c r="E1304" s="448" t="s">
        <v>30</v>
      </c>
      <c r="F1304" s="101" t="s">
        <v>222</v>
      </c>
      <c r="G1304" s="454" t="s">
        <v>68</v>
      </c>
      <c r="H1304" s="143">
        <v>4408.1000000000004</v>
      </c>
      <c r="I1304" s="101">
        <v>169</v>
      </c>
      <c r="J1304" s="448" t="s">
        <v>184</v>
      </c>
      <c r="K1304" s="2" t="s">
        <v>5</v>
      </c>
      <c r="L1304" s="189">
        <f>L1305+L1306</f>
        <v>147266</v>
      </c>
      <c r="M1304" s="189">
        <f t="shared" ref="M1304" si="328">M1305+M1306</f>
        <v>20000</v>
      </c>
      <c r="N1304" s="189">
        <f t="shared" ref="N1304" si="329">N1305+N1306</f>
        <v>0</v>
      </c>
      <c r="O1304" s="189">
        <f t="shared" ref="O1304" si="330">O1305+O1306</f>
        <v>120902.7</v>
      </c>
      <c r="P1304" s="189">
        <f t="shared" ref="P1304" si="331">P1305+P1306</f>
        <v>6363.3</v>
      </c>
      <c r="Q1304" s="186">
        <f t="shared" si="240"/>
        <v>147266</v>
      </c>
    </row>
    <row r="1305" spans="1:41" s="251" customFormat="1" ht="48" customHeight="1" x14ac:dyDescent="0.25">
      <c r="A1305" s="438"/>
      <c r="B1305" s="454">
        <v>71956000</v>
      </c>
      <c r="C1305" s="448" t="s">
        <v>39</v>
      </c>
      <c r="D1305" s="448"/>
      <c r="E1305" s="448"/>
      <c r="F1305" s="101"/>
      <c r="G1305" s="454"/>
      <c r="H1305" s="143"/>
      <c r="I1305" s="101"/>
      <c r="J1305" s="5" t="s">
        <v>185</v>
      </c>
      <c r="K1305" s="7" t="s">
        <v>25</v>
      </c>
      <c r="L1305" s="189">
        <v>127266</v>
      </c>
      <c r="M1305" s="164"/>
      <c r="N1305" s="164"/>
      <c r="O1305" s="189">
        <f>L1305*0.95</f>
        <v>120902.7</v>
      </c>
      <c r="P1305" s="189">
        <f>L1305*0.05</f>
        <v>6363.3</v>
      </c>
      <c r="Q1305" s="186">
        <f t="shared" si="240"/>
        <v>127266</v>
      </c>
    </row>
    <row r="1306" spans="1:41" s="250" customFormat="1" ht="19.5" customHeight="1" x14ac:dyDescent="0.3">
      <c r="A1306" s="56"/>
      <c r="B1306" s="454">
        <v>71956000</v>
      </c>
      <c r="C1306" s="448" t="s">
        <v>39</v>
      </c>
      <c r="D1306" s="5"/>
      <c r="E1306" s="5"/>
      <c r="F1306" s="176"/>
      <c r="G1306" s="81"/>
      <c r="H1306" s="145"/>
      <c r="I1306" s="101"/>
      <c r="J1306" s="5" t="s">
        <v>303</v>
      </c>
      <c r="K1306" s="20" t="s">
        <v>298</v>
      </c>
      <c r="L1306" s="164">
        <v>20000</v>
      </c>
      <c r="M1306" s="186">
        <f t="shared" ref="M1306" si="332">L1306</f>
        <v>20000</v>
      </c>
      <c r="N1306" s="186"/>
      <c r="O1306" s="186"/>
      <c r="P1306" s="186"/>
      <c r="Q1306" s="186">
        <f t="shared" si="240"/>
        <v>20000</v>
      </c>
      <c r="R1306" s="248"/>
      <c r="S1306" s="248"/>
      <c r="T1306" s="248"/>
      <c r="U1306" s="251"/>
      <c r="V1306" s="248"/>
      <c r="W1306" s="248"/>
      <c r="X1306" s="248"/>
      <c r="Y1306" s="248"/>
      <c r="Z1306" s="248"/>
      <c r="AA1306" s="248"/>
      <c r="AB1306" s="248"/>
      <c r="AC1306" s="248"/>
      <c r="AD1306" s="248"/>
      <c r="AE1306" s="248"/>
      <c r="AF1306" s="248"/>
      <c r="AG1306" s="248"/>
      <c r="AH1306" s="248"/>
      <c r="AI1306" s="248"/>
      <c r="AJ1306" s="248"/>
      <c r="AK1306" s="248"/>
      <c r="AL1306" s="249"/>
      <c r="AM1306" s="248"/>
      <c r="AN1306" s="248"/>
      <c r="AO1306" s="248"/>
    </row>
    <row r="1307" spans="1:41" s="251" customFormat="1" ht="33" customHeight="1" x14ac:dyDescent="0.25">
      <c r="A1307" s="437">
        <v>56</v>
      </c>
      <c r="B1307" s="454">
        <v>71956000</v>
      </c>
      <c r="C1307" s="448" t="s">
        <v>39</v>
      </c>
      <c r="D1307" s="448" t="s">
        <v>39</v>
      </c>
      <c r="E1307" s="448" t="s">
        <v>356</v>
      </c>
      <c r="F1307" s="101">
        <v>13</v>
      </c>
      <c r="G1307" s="454" t="s">
        <v>68</v>
      </c>
      <c r="H1307" s="143">
        <v>5140.5</v>
      </c>
      <c r="I1307" s="101">
        <v>225</v>
      </c>
      <c r="J1307" s="448" t="s">
        <v>184</v>
      </c>
      <c r="K1307" s="2" t="s">
        <v>5</v>
      </c>
      <c r="L1307" s="189">
        <f>L1308+L1309</f>
        <v>314813</v>
      </c>
      <c r="M1307" s="189">
        <f t="shared" ref="M1307" si="333">M1308+M1309</f>
        <v>20000</v>
      </c>
      <c r="N1307" s="189">
        <f t="shared" ref="N1307" si="334">N1308+N1309</f>
        <v>0</v>
      </c>
      <c r="O1307" s="189">
        <f t="shared" ref="O1307" si="335">O1308+O1309</f>
        <v>280072.34999999998</v>
      </c>
      <c r="P1307" s="189">
        <f t="shared" ref="P1307" si="336">P1308+P1309</f>
        <v>14740.650000000001</v>
      </c>
      <c r="Q1307" s="186">
        <f t="shared" si="240"/>
        <v>314813</v>
      </c>
    </row>
    <row r="1308" spans="1:41" s="251" customFormat="1" ht="48" customHeight="1" x14ac:dyDescent="0.25">
      <c r="A1308" s="438"/>
      <c r="B1308" s="454">
        <v>71956000</v>
      </c>
      <c r="C1308" s="448" t="s">
        <v>39</v>
      </c>
      <c r="D1308" s="448"/>
      <c r="E1308" s="448"/>
      <c r="F1308" s="101"/>
      <c r="G1308" s="454"/>
      <c r="H1308" s="143"/>
      <c r="I1308" s="101"/>
      <c r="J1308" s="5" t="s">
        <v>185</v>
      </c>
      <c r="K1308" s="7">
        <v>20</v>
      </c>
      <c r="L1308" s="189">
        <v>294813</v>
      </c>
      <c r="M1308" s="164"/>
      <c r="N1308" s="164"/>
      <c r="O1308" s="189">
        <f>L1308*0.95</f>
        <v>280072.34999999998</v>
      </c>
      <c r="P1308" s="189">
        <f>L1308*0.05</f>
        <v>14740.650000000001</v>
      </c>
      <c r="Q1308" s="186">
        <f t="shared" si="240"/>
        <v>294813</v>
      </c>
    </row>
    <row r="1309" spans="1:41" s="250" customFormat="1" ht="19.5" customHeight="1" x14ac:dyDescent="0.3">
      <c r="A1309" s="56"/>
      <c r="B1309" s="454">
        <v>71956000</v>
      </c>
      <c r="C1309" s="448" t="s">
        <v>39</v>
      </c>
      <c r="D1309" s="5"/>
      <c r="E1309" s="5"/>
      <c r="F1309" s="176"/>
      <c r="G1309" s="81"/>
      <c r="H1309" s="145"/>
      <c r="I1309" s="101"/>
      <c r="J1309" s="5" t="s">
        <v>303</v>
      </c>
      <c r="K1309" s="20" t="s">
        <v>298</v>
      </c>
      <c r="L1309" s="164">
        <v>20000</v>
      </c>
      <c r="M1309" s="186">
        <f t="shared" ref="M1309" si="337">L1309</f>
        <v>20000</v>
      </c>
      <c r="N1309" s="186"/>
      <c r="O1309" s="186"/>
      <c r="P1309" s="186"/>
      <c r="Q1309" s="186">
        <f t="shared" si="240"/>
        <v>20000</v>
      </c>
      <c r="R1309" s="248"/>
      <c r="S1309" s="248"/>
      <c r="T1309" s="248"/>
      <c r="U1309" s="251"/>
      <c r="V1309" s="248"/>
      <c r="W1309" s="248"/>
      <c r="X1309" s="248"/>
      <c r="Y1309" s="248"/>
      <c r="Z1309" s="248"/>
      <c r="AA1309" s="248"/>
      <c r="AB1309" s="248"/>
      <c r="AC1309" s="248"/>
      <c r="AD1309" s="248"/>
      <c r="AE1309" s="248"/>
      <c r="AF1309" s="248"/>
      <c r="AG1309" s="248"/>
      <c r="AH1309" s="248"/>
      <c r="AI1309" s="248"/>
      <c r="AJ1309" s="248"/>
      <c r="AK1309" s="248"/>
      <c r="AL1309" s="249"/>
      <c r="AM1309" s="248"/>
      <c r="AN1309" s="248"/>
      <c r="AO1309" s="248"/>
    </row>
    <row r="1310" spans="1:41" s="251" customFormat="1" ht="18" customHeight="1" x14ac:dyDescent="0.25">
      <c r="A1310" s="437">
        <v>57</v>
      </c>
      <c r="B1310" s="454">
        <v>71956000</v>
      </c>
      <c r="C1310" s="448" t="s">
        <v>39</v>
      </c>
      <c r="D1310" s="448" t="s">
        <v>39</v>
      </c>
      <c r="E1310" s="448" t="s">
        <v>92</v>
      </c>
      <c r="F1310" s="101">
        <v>2</v>
      </c>
      <c r="G1310" s="454" t="s">
        <v>68</v>
      </c>
      <c r="H1310" s="143">
        <v>5541.2</v>
      </c>
      <c r="I1310" s="101">
        <v>258</v>
      </c>
      <c r="J1310" s="448" t="s">
        <v>184</v>
      </c>
      <c r="K1310" s="2" t="s">
        <v>5</v>
      </c>
      <c r="L1310" s="189">
        <f>L1311+L1312</f>
        <v>646515</v>
      </c>
      <c r="M1310" s="189">
        <f t="shared" ref="M1310" si="338">M1311+M1312</f>
        <v>20000</v>
      </c>
      <c r="N1310" s="189">
        <f t="shared" ref="N1310" si="339">N1311+N1312</f>
        <v>0</v>
      </c>
      <c r="O1310" s="189">
        <f t="shared" ref="O1310" si="340">O1311+O1312</f>
        <v>595189.25</v>
      </c>
      <c r="P1310" s="189">
        <f t="shared" ref="P1310" si="341">P1311+P1312</f>
        <v>31325.75</v>
      </c>
      <c r="Q1310" s="186">
        <f t="shared" si="240"/>
        <v>646515</v>
      </c>
    </row>
    <row r="1311" spans="1:41" s="251" customFormat="1" ht="48" customHeight="1" x14ac:dyDescent="0.25">
      <c r="A1311" s="438"/>
      <c r="B1311" s="454">
        <v>71956000</v>
      </c>
      <c r="C1311" s="448" t="s">
        <v>39</v>
      </c>
      <c r="D1311" s="448"/>
      <c r="E1311" s="448"/>
      <c r="F1311" s="101"/>
      <c r="G1311" s="454"/>
      <c r="H1311" s="143"/>
      <c r="I1311" s="101"/>
      <c r="J1311" s="5" t="s">
        <v>185</v>
      </c>
      <c r="K1311" s="7" t="s">
        <v>25</v>
      </c>
      <c r="L1311" s="189">
        <v>626515</v>
      </c>
      <c r="M1311" s="164"/>
      <c r="N1311" s="164"/>
      <c r="O1311" s="189">
        <f>L1311*0.95</f>
        <v>595189.25</v>
      </c>
      <c r="P1311" s="189">
        <f>L1311*0.05</f>
        <v>31325.75</v>
      </c>
      <c r="Q1311" s="186">
        <f t="shared" si="240"/>
        <v>626515</v>
      </c>
    </row>
    <row r="1312" spans="1:41" s="250" customFormat="1" ht="19.5" customHeight="1" x14ac:dyDescent="0.3">
      <c r="A1312" s="56"/>
      <c r="B1312" s="454">
        <v>71956000</v>
      </c>
      <c r="C1312" s="448" t="s">
        <v>39</v>
      </c>
      <c r="D1312" s="5"/>
      <c r="E1312" s="5"/>
      <c r="F1312" s="176"/>
      <c r="G1312" s="81"/>
      <c r="H1312" s="145"/>
      <c r="I1312" s="101"/>
      <c r="J1312" s="5" t="s">
        <v>303</v>
      </c>
      <c r="K1312" s="20" t="s">
        <v>298</v>
      </c>
      <c r="L1312" s="164">
        <v>20000</v>
      </c>
      <c r="M1312" s="186">
        <f t="shared" ref="M1312" si="342">L1312</f>
        <v>20000</v>
      </c>
      <c r="N1312" s="186"/>
      <c r="O1312" s="186"/>
      <c r="P1312" s="186"/>
      <c r="Q1312" s="186">
        <f t="shared" si="240"/>
        <v>20000</v>
      </c>
      <c r="R1312" s="248"/>
      <c r="S1312" s="248"/>
      <c r="T1312" s="248"/>
      <c r="U1312" s="251"/>
      <c r="V1312" s="248"/>
      <c r="W1312" s="248"/>
      <c r="X1312" s="248"/>
      <c r="Y1312" s="248"/>
      <c r="Z1312" s="248"/>
      <c r="AA1312" s="248"/>
      <c r="AB1312" s="248"/>
      <c r="AC1312" s="248"/>
      <c r="AD1312" s="248"/>
      <c r="AE1312" s="248"/>
      <c r="AF1312" s="248"/>
      <c r="AG1312" s="248"/>
      <c r="AH1312" s="248"/>
      <c r="AI1312" s="248"/>
      <c r="AJ1312" s="248"/>
      <c r="AK1312" s="248"/>
      <c r="AL1312" s="249"/>
      <c r="AM1312" s="248"/>
      <c r="AN1312" s="248"/>
      <c r="AO1312" s="248"/>
    </row>
    <row r="1313" spans="1:41" s="251" customFormat="1" ht="18" customHeight="1" x14ac:dyDescent="0.25">
      <c r="A1313" s="437">
        <v>58</v>
      </c>
      <c r="B1313" s="454">
        <v>71956000</v>
      </c>
      <c r="C1313" s="448" t="s">
        <v>39</v>
      </c>
      <c r="D1313" s="448" t="s">
        <v>39</v>
      </c>
      <c r="E1313" s="448" t="s">
        <v>92</v>
      </c>
      <c r="F1313" s="101" t="s">
        <v>264</v>
      </c>
      <c r="G1313" s="454" t="s">
        <v>68</v>
      </c>
      <c r="H1313" s="143">
        <v>1874.8</v>
      </c>
      <c r="I1313" s="101">
        <v>69</v>
      </c>
      <c r="J1313" s="448" t="s">
        <v>184</v>
      </c>
      <c r="K1313" s="2" t="s">
        <v>5</v>
      </c>
      <c r="L1313" s="189">
        <f>L1314+L1315</f>
        <v>345958</v>
      </c>
      <c r="M1313" s="189">
        <f t="shared" ref="M1313" si="343">M1314+M1315</f>
        <v>20000</v>
      </c>
      <c r="N1313" s="189">
        <f t="shared" ref="N1313" si="344">N1314+N1315</f>
        <v>0</v>
      </c>
      <c r="O1313" s="189">
        <f t="shared" ref="O1313" si="345">O1314+O1315</f>
        <v>309660.09999999998</v>
      </c>
      <c r="P1313" s="189">
        <f t="shared" ref="P1313" si="346">P1314+P1315</f>
        <v>16297.900000000001</v>
      </c>
      <c r="Q1313" s="186">
        <f t="shared" si="240"/>
        <v>345958</v>
      </c>
    </row>
    <row r="1314" spans="1:41" s="251" customFormat="1" ht="48" customHeight="1" x14ac:dyDescent="0.25">
      <c r="A1314" s="438"/>
      <c r="B1314" s="454">
        <v>71956000</v>
      </c>
      <c r="C1314" s="448" t="s">
        <v>39</v>
      </c>
      <c r="D1314" s="448"/>
      <c r="E1314" s="448"/>
      <c r="F1314" s="101"/>
      <c r="G1314" s="454"/>
      <c r="H1314" s="143"/>
      <c r="I1314" s="101"/>
      <c r="J1314" s="5" t="s">
        <v>185</v>
      </c>
      <c r="K1314" s="7" t="s">
        <v>25</v>
      </c>
      <c r="L1314" s="189">
        <v>325958</v>
      </c>
      <c r="M1314" s="164"/>
      <c r="N1314" s="164"/>
      <c r="O1314" s="189">
        <f>L1314*0.95</f>
        <v>309660.09999999998</v>
      </c>
      <c r="P1314" s="189">
        <f>L1314*0.05</f>
        <v>16297.900000000001</v>
      </c>
      <c r="Q1314" s="186">
        <f t="shared" ref="Q1314:Q1376" si="347">M1314+N1314+O1314+P1314</f>
        <v>325958</v>
      </c>
    </row>
    <row r="1315" spans="1:41" s="250" customFormat="1" ht="19.5" customHeight="1" x14ac:dyDescent="0.3">
      <c r="A1315" s="56"/>
      <c r="B1315" s="454">
        <v>71956000</v>
      </c>
      <c r="C1315" s="448" t="s">
        <v>39</v>
      </c>
      <c r="D1315" s="5"/>
      <c r="E1315" s="5"/>
      <c r="F1315" s="176"/>
      <c r="G1315" s="81"/>
      <c r="H1315" s="145"/>
      <c r="I1315" s="101"/>
      <c r="J1315" s="5" t="s">
        <v>303</v>
      </c>
      <c r="K1315" s="20" t="s">
        <v>298</v>
      </c>
      <c r="L1315" s="164">
        <v>20000</v>
      </c>
      <c r="M1315" s="186">
        <f t="shared" ref="M1315" si="348">L1315</f>
        <v>20000</v>
      </c>
      <c r="N1315" s="186"/>
      <c r="O1315" s="186"/>
      <c r="P1315" s="186"/>
      <c r="Q1315" s="186">
        <f t="shared" si="347"/>
        <v>20000</v>
      </c>
      <c r="R1315" s="248"/>
      <c r="S1315" s="248"/>
      <c r="T1315" s="248"/>
      <c r="U1315" s="251"/>
      <c r="V1315" s="248"/>
      <c r="W1315" s="248"/>
      <c r="X1315" s="248"/>
      <c r="Y1315" s="248"/>
      <c r="Z1315" s="248"/>
      <c r="AA1315" s="248"/>
      <c r="AB1315" s="248"/>
      <c r="AC1315" s="248"/>
      <c r="AD1315" s="248"/>
      <c r="AE1315" s="248"/>
      <c r="AF1315" s="248"/>
      <c r="AG1315" s="248"/>
      <c r="AH1315" s="248"/>
      <c r="AI1315" s="248"/>
      <c r="AJ1315" s="248"/>
      <c r="AK1315" s="248"/>
      <c r="AL1315" s="249"/>
      <c r="AM1315" s="248"/>
      <c r="AN1315" s="248"/>
      <c r="AO1315" s="248"/>
    </row>
    <row r="1316" spans="1:41" s="251" customFormat="1" ht="18" customHeight="1" x14ac:dyDescent="0.25">
      <c r="A1316" s="437">
        <v>59</v>
      </c>
      <c r="B1316" s="454">
        <v>71956000</v>
      </c>
      <c r="C1316" s="448" t="s">
        <v>39</v>
      </c>
      <c r="D1316" s="448" t="s">
        <v>39</v>
      </c>
      <c r="E1316" s="448" t="s">
        <v>210</v>
      </c>
      <c r="F1316" s="101" t="s">
        <v>265</v>
      </c>
      <c r="G1316" s="454" t="s">
        <v>68</v>
      </c>
      <c r="H1316" s="143">
        <v>1887</v>
      </c>
      <c r="I1316" s="101">
        <v>65</v>
      </c>
      <c r="J1316" s="448" t="s">
        <v>184</v>
      </c>
      <c r="K1316" s="2" t="s">
        <v>5</v>
      </c>
      <c r="L1316" s="189">
        <f>L1317+L1318</f>
        <v>380074</v>
      </c>
      <c r="M1316" s="189">
        <f t="shared" ref="M1316" si="349">M1317+M1318</f>
        <v>20000</v>
      </c>
      <c r="N1316" s="189">
        <f t="shared" ref="N1316" si="350">N1317+N1318</f>
        <v>0</v>
      </c>
      <c r="O1316" s="189">
        <f t="shared" ref="O1316" si="351">O1317+O1318</f>
        <v>342070.3</v>
      </c>
      <c r="P1316" s="189">
        <f t="shared" ref="P1316" si="352">P1317+P1318</f>
        <v>18003.7</v>
      </c>
      <c r="Q1316" s="186">
        <f t="shared" si="347"/>
        <v>380074</v>
      </c>
    </row>
    <row r="1317" spans="1:41" s="251" customFormat="1" ht="48" customHeight="1" x14ac:dyDescent="0.25">
      <c r="A1317" s="438"/>
      <c r="B1317" s="454">
        <v>71956000</v>
      </c>
      <c r="C1317" s="448" t="s">
        <v>39</v>
      </c>
      <c r="D1317" s="448"/>
      <c r="E1317" s="448"/>
      <c r="F1317" s="101"/>
      <c r="G1317" s="454"/>
      <c r="H1317" s="143"/>
      <c r="I1317" s="101"/>
      <c r="J1317" s="5" t="s">
        <v>185</v>
      </c>
      <c r="K1317" s="7" t="s">
        <v>25</v>
      </c>
      <c r="L1317" s="189">
        <v>360074</v>
      </c>
      <c r="M1317" s="164"/>
      <c r="N1317" s="164"/>
      <c r="O1317" s="189">
        <f>L1317*0.95</f>
        <v>342070.3</v>
      </c>
      <c r="P1317" s="189">
        <f>L1317*0.05</f>
        <v>18003.7</v>
      </c>
      <c r="Q1317" s="186">
        <f t="shared" si="347"/>
        <v>360074</v>
      </c>
    </row>
    <row r="1318" spans="1:41" s="250" customFormat="1" ht="19.5" customHeight="1" x14ac:dyDescent="0.3">
      <c r="A1318" s="56"/>
      <c r="B1318" s="454">
        <v>71956000</v>
      </c>
      <c r="C1318" s="448" t="s">
        <v>39</v>
      </c>
      <c r="D1318" s="5"/>
      <c r="E1318" s="5"/>
      <c r="F1318" s="176"/>
      <c r="G1318" s="81"/>
      <c r="H1318" s="145"/>
      <c r="I1318" s="101"/>
      <c r="J1318" s="5" t="s">
        <v>303</v>
      </c>
      <c r="K1318" s="20" t="s">
        <v>298</v>
      </c>
      <c r="L1318" s="164">
        <v>20000</v>
      </c>
      <c r="M1318" s="186">
        <f t="shared" ref="M1318" si="353">L1318</f>
        <v>20000</v>
      </c>
      <c r="N1318" s="186"/>
      <c r="O1318" s="186"/>
      <c r="P1318" s="186"/>
      <c r="Q1318" s="186">
        <f t="shared" si="347"/>
        <v>20000</v>
      </c>
      <c r="R1318" s="248"/>
      <c r="S1318" s="248"/>
      <c r="T1318" s="248"/>
      <c r="U1318" s="251"/>
      <c r="V1318" s="248"/>
      <c r="W1318" s="248"/>
      <c r="X1318" s="248"/>
      <c r="Y1318" s="248"/>
      <c r="Z1318" s="248"/>
      <c r="AA1318" s="248"/>
      <c r="AB1318" s="248"/>
      <c r="AC1318" s="248"/>
      <c r="AD1318" s="248"/>
      <c r="AE1318" s="248"/>
      <c r="AF1318" s="248"/>
      <c r="AG1318" s="248"/>
      <c r="AH1318" s="248"/>
      <c r="AI1318" s="248"/>
      <c r="AJ1318" s="248"/>
      <c r="AK1318" s="248"/>
      <c r="AL1318" s="249"/>
      <c r="AM1318" s="248"/>
      <c r="AN1318" s="248"/>
      <c r="AO1318" s="248"/>
    </row>
    <row r="1319" spans="1:41" s="251" customFormat="1" ht="18" customHeight="1" x14ac:dyDescent="0.25">
      <c r="A1319" s="437">
        <v>60</v>
      </c>
      <c r="B1319" s="454">
        <v>71956000</v>
      </c>
      <c r="C1319" s="448" t="s">
        <v>39</v>
      </c>
      <c r="D1319" s="448" t="s">
        <v>39</v>
      </c>
      <c r="E1319" s="448" t="s">
        <v>210</v>
      </c>
      <c r="F1319" s="101" t="s">
        <v>266</v>
      </c>
      <c r="G1319" s="454" t="s">
        <v>68</v>
      </c>
      <c r="H1319" s="143">
        <v>2155.1</v>
      </c>
      <c r="I1319" s="101">
        <v>91</v>
      </c>
      <c r="J1319" s="448" t="s">
        <v>184</v>
      </c>
      <c r="K1319" s="2" t="s">
        <v>5</v>
      </c>
      <c r="L1319" s="189">
        <f>L1320+L1321</f>
        <v>381940</v>
      </c>
      <c r="M1319" s="189">
        <f t="shared" ref="M1319" si="354">M1320+M1321</f>
        <v>20000</v>
      </c>
      <c r="N1319" s="189">
        <f t="shared" ref="N1319" si="355">N1320+N1321</f>
        <v>0</v>
      </c>
      <c r="O1319" s="189">
        <f t="shared" ref="O1319" si="356">O1320+O1321</f>
        <v>343843</v>
      </c>
      <c r="P1319" s="189">
        <f t="shared" ref="P1319" si="357">P1320+P1321</f>
        <v>18097</v>
      </c>
      <c r="Q1319" s="186">
        <f t="shared" si="347"/>
        <v>381940</v>
      </c>
    </row>
    <row r="1320" spans="1:41" s="251" customFormat="1" ht="48" customHeight="1" x14ac:dyDescent="0.25">
      <c r="A1320" s="438"/>
      <c r="B1320" s="454">
        <v>71956000</v>
      </c>
      <c r="C1320" s="448" t="s">
        <v>39</v>
      </c>
      <c r="D1320" s="448"/>
      <c r="E1320" s="448"/>
      <c r="F1320" s="101"/>
      <c r="G1320" s="454"/>
      <c r="H1320" s="143"/>
      <c r="I1320" s="101"/>
      <c r="J1320" s="5" t="s">
        <v>185</v>
      </c>
      <c r="K1320" s="7">
        <v>20</v>
      </c>
      <c r="L1320" s="189">
        <v>361940</v>
      </c>
      <c r="M1320" s="164"/>
      <c r="N1320" s="164"/>
      <c r="O1320" s="189">
        <f>L1320*0.95</f>
        <v>343843</v>
      </c>
      <c r="P1320" s="189">
        <f>L1320*0.05</f>
        <v>18097</v>
      </c>
      <c r="Q1320" s="186">
        <f t="shared" si="347"/>
        <v>361940</v>
      </c>
    </row>
    <row r="1321" spans="1:41" s="250" customFormat="1" ht="19.5" customHeight="1" x14ac:dyDescent="0.3">
      <c r="A1321" s="56"/>
      <c r="B1321" s="454">
        <v>71956000</v>
      </c>
      <c r="C1321" s="448" t="s">
        <v>39</v>
      </c>
      <c r="D1321" s="5"/>
      <c r="E1321" s="5"/>
      <c r="F1321" s="176"/>
      <c r="G1321" s="81"/>
      <c r="H1321" s="145"/>
      <c r="I1321" s="101"/>
      <c r="J1321" s="5" t="s">
        <v>303</v>
      </c>
      <c r="K1321" s="20" t="s">
        <v>298</v>
      </c>
      <c r="L1321" s="164">
        <v>20000</v>
      </c>
      <c r="M1321" s="186">
        <f t="shared" ref="M1321" si="358">L1321</f>
        <v>20000</v>
      </c>
      <c r="N1321" s="186"/>
      <c r="O1321" s="186"/>
      <c r="P1321" s="186"/>
      <c r="Q1321" s="186">
        <f t="shared" si="347"/>
        <v>20000</v>
      </c>
      <c r="R1321" s="248"/>
      <c r="S1321" s="248"/>
      <c r="T1321" s="248"/>
      <c r="U1321" s="251"/>
      <c r="V1321" s="248"/>
      <c r="W1321" s="248"/>
      <c r="X1321" s="248"/>
      <c r="Y1321" s="248"/>
      <c r="Z1321" s="248"/>
      <c r="AA1321" s="248"/>
      <c r="AB1321" s="248"/>
      <c r="AC1321" s="248"/>
      <c r="AD1321" s="248"/>
      <c r="AE1321" s="248"/>
      <c r="AF1321" s="248"/>
      <c r="AG1321" s="248"/>
      <c r="AH1321" s="248"/>
      <c r="AI1321" s="248"/>
      <c r="AJ1321" s="248"/>
      <c r="AK1321" s="248"/>
      <c r="AL1321" s="249"/>
      <c r="AM1321" s="248"/>
      <c r="AN1321" s="248"/>
      <c r="AO1321" s="248"/>
    </row>
    <row r="1322" spans="1:41" s="251" customFormat="1" ht="18" customHeight="1" x14ac:dyDescent="0.25">
      <c r="A1322" s="437">
        <v>61</v>
      </c>
      <c r="B1322" s="454">
        <v>71956000</v>
      </c>
      <c r="C1322" s="448" t="s">
        <v>39</v>
      </c>
      <c r="D1322" s="448" t="s">
        <v>39</v>
      </c>
      <c r="E1322" s="448" t="s">
        <v>210</v>
      </c>
      <c r="F1322" s="101" t="s">
        <v>267</v>
      </c>
      <c r="G1322" s="454" t="s">
        <v>68</v>
      </c>
      <c r="H1322" s="143">
        <v>958.2</v>
      </c>
      <c r="I1322" s="101">
        <v>35</v>
      </c>
      <c r="J1322" s="448" t="s">
        <v>184</v>
      </c>
      <c r="K1322" s="2" t="s">
        <v>5</v>
      </c>
      <c r="L1322" s="189">
        <f>L1323+L1324</f>
        <v>180516</v>
      </c>
      <c r="M1322" s="189">
        <f t="shared" ref="M1322" si="359">M1323+M1324</f>
        <v>20000</v>
      </c>
      <c r="N1322" s="189">
        <f t="shared" ref="N1322" si="360">N1323+N1324</f>
        <v>0</v>
      </c>
      <c r="O1322" s="189">
        <f t="shared" ref="O1322" si="361">O1323+O1324</f>
        <v>152490.19999999998</v>
      </c>
      <c r="P1322" s="189">
        <f t="shared" ref="P1322" si="362">P1323+P1324</f>
        <v>8025.8</v>
      </c>
      <c r="Q1322" s="186">
        <f t="shared" si="347"/>
        <v>180515.99999999997</v>
      </c>
    </row>
    <row r="1323" spans="1:41" s="251" customFormat="1" ht="48" customHeight="1" x14ac:dyDescent="0.25">
      <c r="A1323" s="438"/>
      <c r="B1323" s="454">
        <v>71956000</v>
      </c>
      <c r="C1323" s="448" t="s">
        <v>39</v>
      </c>
      <c r="D1323" s="448"/>
      <c r="E1323" s="448"/>
      <c r="F1323" s="101"/>
      <c r="G1323" s="454"/>
      <c r="H1323" s="143"/>
      <c r="I1323" s="101"/>
      <c r="J1323" s="5" t="s">
        <v>185</v>
      </c>
      <c r="K1323" s="7">
        <v>20</v>
      </c>
      <c r="L1323" s="189">
        <v>160516</v>
      </c>
      <c r="M1323" s="164"/>
      <c r="N1323" s="164"/>
      <c r="O1323" s="189">
        <f>L1323*0.95</f>
        <v>152490.19999999998</v>
      </c>
      <c r="P1323" s="189">
        <f>L1323*0.05</f>
        <v>8025.8</v>
      </c>
      <c r="Q1323" s="186">
        <f t="shared" si="347"/>
        <v>160515.99999999997</v>
      </c>
    </row>
    <row r="1324" spans="1:41" s="250" customFormat="1" ht="19.5" customHeight="1" x14ac:dyDescent="0.3">
      <c r="A1324" s="56"/>
      <c r="B1324" s="454">
        <v>71956000</v>
      </c>
      <c r="C1324" s="448" t="s">
        <v>39</v>
      </c>
      <c r="D1324" s="5"/>
      <c r="E1324" s="5"/>
      <c r="F1324" s="176"/>
      <c r="G1324" s="81"/>
      <c r="H1324" s="145"/>
      <c r="I1324" s="101"/>
      <c r="J1324" s="5" t="s">
        <v>303</v>
      </c>
      <c r="K1324" s="20" t="s">
        <v>298</v>
      </c>
      <c r="L1324" s="164">
        <v>20000</v>
      </c>
      <c r="M1324" s="186">
        <f t="shared" ref="M1324" si="363">L1324</f>
        <v>20000</v>
      </c>
      <c r="N1324" s="186"/>
      <c r="O1324" s="186"/>
      <c r="P1324" s="186"/>
      <c r="Q1324" s="186">
        <f t="shared" si="347"/>
        <v>20000</v>
      </c>
      <c r="R1324" s="248"/>
      <c r="S1324" s="248"/>
      <c r="T1324" s="248"/>
      <c r="U1324" s="251"/>
      <c r="V1324" s="248"/>
      <c r="W1324" s="248"/>
      <c r="X1324" s="248"/>
      <c r="Y1324" s="248"/>
      <c r="Z1324" s="248"/>
      <c r="AA1324" s="248"/>
      <c r="AB1324" s="248"/>
      <c r="AC1324" s="248"/>
      <c r="AD1324" s="248"/>
      <c r="AE1324" s="248"/>
      <c r="AF1324" s="248"/>
      <c r="AG1324" s="248"/>
      <c r="AH1324" s="248"/>
      <c r="AI1324" s="248"/>
      <c r="AJ1324" s="248"/>
      <c r="AK1324" s="248"/>
      <c r="AL1324" s="249"/>
      <c r="AM1324" s="248"/>
      <c r="AN1324" s="248"/>
      <c r="AO1324" s="248"/>
    </row>
    <row r="1325" spans="1:41" s="251" customFormat="1" ht="18" customHeight="1" x14ac:dyDescent="0.25">
      <c r="A1325" s="437">
        <v>62</v>
      </c>
      <c r="B1325" s="454">
        <v>71956000</v>
      </c>
      <c r="C1325" s="448" t="s">
        <v>39</v>
      </c>
      <c r="D1325" s="448" t="s">
        <v>39</v>
      </c>
      <c r="E1325" s="448" t="s">
        <v>210</v>
      </c>
      <c r="F1325" s="101" t="s">
        <v>268</v>
      </c>
      <c r="G1325" s="454" t="s">
        <v>68</v>
      </c>
      <c r="H1325" s="143">
        <v>817.8</v>
      </c>
      <c r="I1325" s="101">
        <v>34</v>
      </c>
      <c r="J1325" s="448" t="s">
        <v>184</v>
      </c>
      <c r="K1325" s="2" t="s">
        <v>5</v>
      </c>
      <c r="L1325" s="189">
        <f>L1326+L1327</f>
        <v>333147</v>
      </c>
      <c r="M1325" s="189">
        <f t="shared" ref="M1325" si="364">M1326+M1327</f>
        <v>20000</v>
      </c>
      <c r="N1325" s="189">
        <f t="shared" ref="N1325" si="365">N1326+N1327</f>
        <v>0</v>
      </c>
      <c r="O1325" s="189">
        <f t="shared" ref="O1325" si="366">O1326+O1327</f>
        <v>297489.64999999997</v>
      </c>
      <c r="P1325" s="189">
        <f t="shared" ref="P1325" si="367">P1326+P1327</f>
        <v>15657.35</v>
      </c>
      <c r="Q1325" s="186">
        <f t="shared" si="347"/>
        <v>333146.99999999994</v>
      </c>
    </row>
    <row r="1326" spans="1:41" s="251" customFormat="1" ht="48" customHeight="1" x14ac:dyDescent="0.25">
      <c r="A1326" s="438"/>
      <c r="B1326" s="454">
        <v>71956000</v>
      </c>
      <c r="C1326" s="448" t="s">
        <v>39</v>
      </c>
      <c r="D1326" s="448"/>
      <c r="E1326" s="448"/>
      <c r="F1326" s="101"/>
      <c r="G1326" s="454"/>
      <c r="H1326" s="143"/>
      <c r="I1326" s="101"/>
      <c r="J1326" s="5" t="s">
        <v>185</v>
      </c>
      <c r="K1326" s="7">
        <v>20</v>
      </c>
      <c r="L1326" s="189">
        <v>313147</v>
      </c>
      <c r="M1326" s="164"/>
      <c r="N1326" s="164"/>
      <c r="O1326" s="189">
        <f>L1326*0.95</f>
        <v>297489.64999999997</v>
      </c>
      <c r="P1326" s="189">
        <f>L1326*0.05</f>
        <v>15657.35</v>
      </c>
      <c r="Q1326" s="186">
        <f t="shared" si="347"/>
        <v>313146.99999999994</v>
      </c>
    </row>
    <row r="1327" spans="1:41" s="250" customFormat="1" ht="19.5" customHeight="1" x14ac:dyDescent="0.3">
      <c r="A1327" s="56"/>
      <c r="B1327" s="454">
        <v>71956000</v>
      </c>
      <c r="C1327" s="448" t="s">
        <v>39</v>
      </c>
      <c r="D1327" s="5"/>
      <c r="E1327" s="5"/>
      <c r="F1327" s="176"/>
      <c r="G1327" s="81"/>
      <c r="H1327" s="145"/>
      <c r="I1327" s="101"/>
      <c r="J1327" s="5" t="s">
        <v>303</v>
      </c>
      <c r="K1327" s="20" t="s">
        <v>298</v>
      </c>
      <c r="L1327" s="164">
        <v>20000</v>
      </c>
      <c r="M1327" s="186">
        <f t="shared" ref="M1327" si="368">L1327</f>
        <v>20000</v>
      </c>
      <c r="N1327" s="186"/>
      <c r="O1327" s="186"/>
      <c r="P1327" s="186"/>
      <c r="Q1327" s="186">
        <f t="shared" si="347"/>
        <v>20000</v>
      </c>
      <c r="R1327" s="248"/>
      <c r="S1327" s="248"/>
      <c r="T1327" s="248"/>
      <c r="U1327" s="251"/>
      <c r="V1327" s="248"/>
      <c r="W1327" s="248"/>
      <c r="X1327" s="248"/>
      <c r="Y1327" s="248"/>
      <c r="Z1327" s="248"/>
      <c r="AA1327" s="248"/>
      <c r="AB1327" s="248"/>
      <c r="AC1327" s="248"/>
      <c r="AD1327" s="248"/>
      <c r="AE1327" s="248"/>
      <c r="AF1327" s="248"/>
      <c r="AG1327" s="248"/>
      <c r="AH1327" s="248"/>
      <c r="AI1327" s="248"/>
      <c r="AJ1327" s="248"/>
      <c r="AK1327" s="248"/>
      <c r="AL1327" s="249"/>
      <c r="AM1327" s="248"/>
      <c r="AN1327" s="248"/>
      <c r="AO1327" s="248"/>
    </row>
    <row r="1328" spans="1:41" s="251" customFormat="1" ht="18" customHeight="1" x14ac:dyDescent="0.25">
      <c r="A1328" s="437">
        <v>63</v>
      </c>
      <c r="B1328" s="454">
        <v>71956000</v>
      </c>
      <c r="C1328" s="448" t="s">
        <v>39</v>
      </c>
      <c r="D1328" s="448" t="s">
        <v>39</v>
      </c>
      <c r="E1328" s="448" t="s">
        <v>135</v>
      </c>
      <c r="F1328" s="101">
        <v>45</v>
      </c>
      <c r="G1328" s="454" t="s">
        <v>68</v>
      </c>
      <c r="H1328" s="143">
        <v>4727.7</v>
      </c>
      <c r="I1328" s="101">
        <v>251</v>
      </c>
      <c r="J1328" s="448" t="s">
        <v>184</v>
      </c>
      <c r="K1328" s="2" t="s">
        <v>5</v>
      </c>
      <c r="L1328" s="189">
        <f>L1329+L1330</f>
        <v>155748</v>
      </c>
      <c r="M1328" s="189">
        <f t="shared" ref="M1328" si="369">M1329+M1330</f>
        <v>20000</v>
      </c>
      <c r="N1328" s="189">
        <f t="shared" ref="N1328" si="370">N1329+N1330</f>
        <v>0</v>
      </c>
      <c r="O1328" s="189">
        <f t="shared" ref="O1328" si="371">O1329+O1330</f>
        <v>128960.59999999999</v>
      </c>
      <c r="P1328" s="189">
        <f t="shared" ref="P1328" si="372">P1329+P1330</f>
        <v>6787.4000000000005</v>
      </c>
      <c r="Q1328" s="186">
        <f t="shared" si="347"/>
        <v>155747.99999999997</v>
      </c>
    </row>
    <row r="1329" spans="1:41" s="251" customFormat="1" ht="48" customHeight="1" x14ac:dyDescent="0.25">
      <c r="A1329" s="438"/>
      <c r="B1329" s="454">
        <v>71956000</v>
      </c>
      <c r="C1329" s="448" t="s">
        <v>39</v>
      </c>
      <c r="D1329" s="448"/>
      <c r="E1329" s="448"/>
      <c r="F1329" s="101"/>
      <c r="G1329" s="454"/>
      <c r="H1329" s="143"/>
      <c r="I1329" s="101"/>
      <c r="J1329" s="5" t="s">
        <v>185</v>
      </c>
      <c r="K1329" s="7">
        <v>20</v>
      </c>
      <c r="L1329" s="189">
        <v>135748</v>
      </c>
      <c r="M1329" s="164"/>
      <c r="N1329" s="164"/>
      <c r="O1329" s="189">
        <f>L1329*0.95</f>
        <v>128960.59999999999</v>
      </c>
      <c r="P1329" s="189">
        <f>L1329*0.05</f>
        <v>6787.4000000000005</v>
      </c>
      <c r="Q1329" s="186">
        <f t="shared" si="347"/>
        <v>135748</v>
      </c>
    </row>
    <row r="1330" spans="1:41" s="250" customFormat="1" ht="19.5" customHeight="1" x14ac:dyDescent="0.3">
      <c r="A1330" s="56"/>
      <c r="B1330" s="454">
        <v>71956000</v>
      </c>
      <c r="C1330" s="448" t="s">
        <v>39</v>
      </c>
      <c r="D1330" s="5"/>
      <c r="E1330" s="5"/>
      <c r="F1330" s="176"/>
      <c r="G1330" s="81"/>
      <c r="H1330" s="145"/>
      <c r="I1330" s="101"/>
      <c r="J1330" s="5" t="s">
        <v>303</v>
      </c>
      <c r="K1330" s="20" t="s">
        <v>298</v>
      </c>
      <c r="L1330" s="164">
        <v>20000</v>
      </c>
      <c r="M1330" s="186">
        <f t="shared" ref="M1330" si="373">L1330</f>
        <v>20000</v>
      </c>
      <c r="N1330" s="186"/>
      <c r="O1330" s="186"/>
      <c r="P1330" s="186"/>
      <c r="Q1330" s="186">
        <f t="shared" si="347"/>
        <v>20000</v>
      </c>
      <c r="R1330" s="248"/>
      <c r="S1330" s="248"/>
      <c r="T1330" s="248"/>
      <c r="U1330" s="251"/>
      <c r="V1330" s="248"/>
      <c r="W1330" s="248"/>
      <c r="X1330" s="248"/>
      <c r="Y1330" s="248"/>
      <c r="Z1330" s="248"/>
      <c r="AA1330" s="248"/>
      <c r="AB1330" s="248"/>
      <c r="AC1330" s="248"/>
      <c r="AD1330" s="248"/>
      <c r="AE1330" s="248"/>
      <c r="AF1330" s="248"/>
      <c r="AG1330" s="248"/>
      <c r="AH1330" s="248"/>
      <c r="AI1330" s="248"/>
      <c r="AJ1330" s="248"/>
      <c r="AK1330" s="248"/>
      <c r="AL1330" s="249"/>
      <c r="AM1330" s="248"/>
      <c r="AN1330" s="248"/>
      <c r="AO1330" s="248"/>
    </row>
    <row r="1331" spans="1:41" s="251" customFormat="1" ht="18" customHeight="1" x14ac:dyDescent="0.25">
      <c r="A1331" s="437">
        <v>64</v>
      </c>
      <c r="B1331" s="454">
        <v>71956000</v>
      </c>
      <c r="C1331" s="448" t="s">
        <v>39</v>
      </c>
      <c r="D1331" s="448" t="s">
        <v>39</v>
      </c>
      <c r="E1331" s="448" t="s">
        <v>215</v>
      </c>
      <c r="F1331" s="101" t="s">
        <v>269</v>
      </c>
      <c r="G1331" s="454" t="s">
        <v>68</v>
      </c>
      <c r="H1331" s="143">
        <v>594.20000000000005</v>
      </c>
      <c r="I1331" s="101">
        <v>35</v>
      </c>
      <c r="J1331" s="448" t="s">
        <v>184</v>
      </c>
      <c r="K1331" s="2" t="s">
        <v>5</v>
      </c>
      <c r="L1331" s="189">
        <f>L1332+L1333</f>
        <v>173889</v>
      </c>
      <c r="M1331" s="189">
        <f t="shared" ref="M1331" si="374">M1332+M1333</f>
        <v>20000</v>
      </c>
      <c r="N1331" s="189">
        <f t="shared" ref="N1331" si="375">N1332+N1333</f>
        <v>0</v>
      </c>
      <c r="O1331" s="189">
        <f t="shared" ref="O1331" si="376">O1332+O1333</f>
        <v>146194.54999999999</v>
      </c>
      <c r="P1331" s="189">
        <f t="shared" ref="P1331" si="377">P1332+P1333</f>
        <v>7694.4500000000007</v>
      </c>
      <c r="Q1331" s="186">
        <f t="shared" si="347"/>
        <v>173889</v>
      </c>
    </row>
    <row r="1332" spans="1:41" s="251" customFormat="1" ht="48" customHeight="1" x14ac:dyDescent="0.25">
      <c r="A1332" s="438"/>
      <c r="B1332" s="454">
        <v>71956000</v>
      </c>
      <c r="C1332" s="448" t="s">
        <v>39</v>
      </c>
      <c r="D1332" s="448"/>
      <c r="E1332" s="448"/>
      <c r="F1332" s="101"/>
      <c r="G1332" s="454"/>
      <c r="H1332" s="143"/>
      <c r="I1332" s="101"/>
      <c r="J1332" s="5" t="s">
        <v>185</v>
      </c>
      <c r="K1332" s="2" t="s">
        <v>25</v>
      </c>
      <c r="L1332" s="189">
        <v>153889</v>
      </c>
      <c r="M1332" s="164"/>
      <c r="N1332" s="164"/>
      <c r="O1332" s="189">
        <f>L1332*0.95</f>
        <v>146194.54999999999</v>
      </c>
      <c r="P1332" s="189">
        <f>L1332*0.05</f>
        <v>7694.4500000000007</v>
      </c>
      <c r="Q1332" s="186">
        <f t="shared" si="347"/>
        <v>153889</v>
      </c>
    </row>
    <row r="1333" spans="1:41" s="250" customFormat="1" ht="19.5" customHeight="1" x14ac:dyDescent="0.3">
      <c r="A1333" s="56"/>
      <c r="B1333" s="454">
        <v>71956000</v>
      </c>
      <c r="C1333" s="448" t="s">
        <v>39</v>
      </c>
      <c r="D1333" s="5"/>
      <c r="E1333" s="5"/>
      <c r="F1333" s="176"/>
      <c r="G1333" s="81"/>
      <c r="H1333" s="145"/>
      <c r="I1333" s="101"/>
      <c r="J1333" s="5" t="s">
        <v>303</v>
      </c>
      <c r="K1333" s="20" t="s">
        <v>298</v>
      </c>
      <c r="L1333" s="164">
        <v>20000</v>
      </c>
      <c r="M1333" s="186">
        <f t="shared" ref="M1333" si="378">L1333</f>
        <v>20000</v>
      </c>
      <c r="N1333" s="186"/>
      <c r="O1333" s="186"/>
      <c r="P1333" s="186"/>
      <c r="Q1333" s="186">
        <f t="shared" si="347"/>
        <v>20000</v>
      </c>
      <c r="R1333" s="248"/>
      <c r="S1333" s="248"/>
      <c r="T1333" s="248"/>
      <c r="U1333" s="251"/>
      <c r="V1333" s="248"/>
      <c r="W1333" s="248"/>
      <c r="X1333" s="248"/>
      <c r="Y1333" s="248"/>
      <c r="Z1333" s="248"/>
      <c r="AA1333" s="248"/>
      <c r="AB1333" s="248"/>
      <c r="AC1333" s="248"/>
      <c r="AD1333" s="248"/>
      <c r="AE1333" s="248"/>
      <c r="AF1333" s="248"/>
      <c r="AG1333" s="248"/>
      <c r="AH1333" s="248"/>
      <c r="AI1333" s="248"/>
      <c r="AJ1333" s="248"/>
      <c r="AK1333" s="248"/>
      <c r="AL1333" s="249"/>
      <c r="AM1333" s="248"/>
      <c r="AN1333" s="248"/>
      <c r="AO1333" s="248"/>
    </row>
    <row r="1334" spans="1:41" s="251" customFormat="1" ht="18" customHeight="1" x14ac:dyDescent="0.25">
      <c r="A1334" s="437">
        <v>65</v>
      </c>
      <c r="B1334" s="454">
        <v>71956000</v>
      </c>
      <c r="C1334" s="448" t="s">
        <v>39</v>
      </c>
      <c r="D1334" s="448" t="s">
        <v>39</v>
      </c>
      <c r="E1334" s="448" t="s">
        <v>90</v>
      </c>
      <c r="F1334" s="101" t="s">
        <v>270</v>
      </c>
      <c r="G1334" s="454" t="s">
        <v>68</v>
      </c>
      <c r="H1334" s="143">
        <v>1119.0999999999999</v>
      </c>
      <c r="I1334" s="101">
        <v>34</v>
      </c>
      <c r="J1334" s="448" t="s">
        <v>184</v>
      </c>
      <c r="K1334" s="2" t="s">
        <v>5</v>
      </c>
      <c r="L1334" s="189">
        <f>L1335+L1336</f>
        <v>126287</v>
      </c>
      <c r="M1334" s="189">
        <f t="shared" ref="M1334" si="379">M1335+M1336</f>
        <v>20000</v>
      </c>
      <c r="N1334" s="189">
        <f t="shared" ref="N1334" si="380">N1335+N1336</f>
        <v>0</v>
      </c>
      <c r="O1334" s="189">
        <f t="shared" ref="O1334" si="381">O1335+O1336</f>
        <v>100972.65</v>
      </c>
      <c r="P1334" s="189">
        <f t="shared" ref="P1334" si="382">P1335+P1336</f>
        <v>5314.35</v>
      </c>
      <c r="Q1334" s="186">
        <f t="shared" si="347"/>
        <v>126287</v>
      </c>
    </row>
    <row r="1335" spans="1:41" s="251" customFormat="1" ht="48" customHeight="1" x14ac:dyDescent="0.25">
      <c r="A1335" s="438"/>
      <c r="B1335" s="454">
        <v>71956000</v>
      </c>
      <c r="C1335" s="448" t="s">
        <v>39</v>
      </c>
      <c r="D1335" s="448"/>
      <c r="E1335" s="448"/>
      <c r="F1335" s="101"/>
      <c r="G1335" s="454"/>
      <c r="H1335" s="143"/>
      <c r="I1335" s="101"/>
      <c r="J1335" s="5" t="s">
        <v>185</v>
      </c>
      <c r="K1335" s="7">
        <v>20</v>
      </c>
      <c r="L1335" s="189">
        <v>106287</v>
      </c>
      <c r="M1335" s="164"/>
      <c r="N1335" s="164"/>
      <c r="O1335" s="189">
        <f>L1335*0.95</f>
        <v>100972.65</v>
      </c>
      <c r="P1335" s="189">
        <f>L1335*0.05</f>
        <v>5314.35</v>
      </c>
      <c r="Q1335" s="186">
        <f t="shared" si="347"/>
        <v>106287</v>
      </c>
    </row>
    <row r="1336" spans="1:41" s="250" customFormat="1" ht="19.5" customHeight="1" x14ac:dyDescent="0.3">
      <c r="A1336" s="56"/>
      <c r="B1336" s="454">
        <v>71956000</v>
      </c>
      <c r="C1336" s="448" t="s">
        <v>39</v>
      </c>
      <c r="D1336" s="5"/>
      <c r="E1336" s="5"/>
      <c r="F1336" s="176"/>
      <c r="G1336" s="81"/>
      <c r="H1336" s="145"/>
      <c r="I1336" s="101"/>
      <c r="J1336" s="5" t="s">
        <v>303</v>
      </c>
      <c r="K1336" s="20" t="s">
        <v>298</v>
      </c>
      <c r="L1336" s="164">
        <v>20000</v>
      </c>
      <c r="M1336" s="186">
        <f t="shared" ref="M1336" si="383">L1336</f>
        <v>20000</v>
      </c>
      <c r="N1336" s="186"/>
      <c r="O1336" s="186"/>
      <c r="P1336" s="186"/>
      <c r="Q1336" s="186">
        <f t="shared" si="347"/>
        <v>20000</v>
      </c>
      <c r="R1336" s="248"/>
      <c r="S1336" s="248"/>
      <c r="T1336" s="248"/>
      <c r="U1336" s="251"/>
      <c r="V1336" s="248"/>
      <c r="W1336" s="248"/>
      <c r="X1336" s="248"/>
      <c r="Y1336" s="248"/>
      <c r="Z1336" s="248"/>
      <c r="AA1336" s="248"/>
      <c r="AB1336" s="248"/>
      <c r="AC1336" s="248"/>
      <c r="AD1336" s="248"/>
      <c r="AE1336" s="248"/>
      <c r="AF1336" s="248"/>
      <c r="AG1336" s="248"/>
      <c r="AH1336" s="248"/>
      <c r="AI1336" s="248"/>
      <c r="AJ1336" s="248"/>
      <c r="AK1336" s="248"/>
      <c r="AL1336" s="249"/>
      <c r="AM1336" s="248"/>
      <c r="AN1336" s="248"/>
      <c r="AO1336" s="248"/>
    </row>
    <row r="1337" spans="1:41" s="251" customFormat="1" ht="18" customHeight="1" x14ac:dyDescent="0.25">
      <c r="A1337" s="437">
        <v>66</v>
      </c>
      <c r="B1337" s="454">
        <v>71956000</v>
      </c>
      <c r="C1337" s="448" t="s">
        <v>39</v>
      </c>
      <c r="D1337" s="448" t="s">
        <v>39</v>
      </c>
      <c r="E1337" s="448" t="s">
        <v>90</v>
      </c>
      <c r="F1337" s="101" t="s">
        <v>266</v>
      </c>
      <c r="G1337" s="454" t="s">
        <v>68</v>
      </c>
      <c r="H1337" s="143">
        <v>2110.5</v>
      </c>
      <c r="I1337" s="101">
        <v>60</v>
      </c>
      <c r="J1337" s="448" t="s">
        <v>184</v>
      </c>
      <c r="K1337" s="2" t="s">
        <v>5</v>
      </c>
      <c r="L1337" s="189">
        <f>L1338+L1339</f>
        <v>133410</v>
      </c>
      <c r="M1337" s="189">
        <f t="shared" ref="M1337" si="384">M1338+M1339</f>
        <v>20000</v>
      </c>
      <c r="N1337" s="189">
        <f t="shared" ref="N1337" si="385">N1338+N1339</f>
        <v>0</v>
      </c>
      <c r="O1337" s="189">
        <f t="shared" ref="O1337" si="386">O1338+O1339</f>
        <v>107739.5</v>
      </c>
      <c r="P1337" s="189">
        <f t="shared" ref="P1337" si="387">P1338+P1339</f>
        <v>5670.5</v>
      </c>
      <c r="Q1337" s="186">
        <f t="shared" si="347"/>
        <v>133410</v>
      </c>
    </row>
    <row r="1338" spans="1:41" s="251" customFormat="1" ht="48" customHeight="1" x14ac:dyDescent="0.25">
      <c r="A1338" s="438"/>
      <c r="B1338" s="454">
        <v>71956000</v>
      </c>
      <c r="C1338" s="448" t="s">
        <v>39</v>
      </c>
      <c r="D1338" s="448"/>
      <c r="E1338" s="448"/>
      <c r="F1338" s="101"/>
      <c r="G1338" s="454"/>
      <c r="H1338" s="143"/>
      <c r="I1338" s="101"/>
      <c r="J1338" s="5" t="s">
        <v>185</v>
      </c>
      <c r="K1338" s="7">
        <v>20</v>
      </c>
      <c r="L1338" s="189">
        <v>113410</v>
      </c>
      <c r="M1338" s="164"/>
      <c r="N1338" s="164"/>
      <c r="O1338" s="189">
        <f>L1338*0.95</f>
        <v>107739.5</v>
      </c>
      <c r="P1338" s="189">
        <f>L1338*0.05</f>
        <v>5670.5</v>
      </c>
      <c r="Q1338" s="186">
        <f t="shared" si="347"/>
        <v>113410</v>
      </c>
    </row>
    <row r="1339" spans="1:41" s="250" customFormat="1" ht="19.5" customHeight="1" x14ac:dyDescent="0.3">
      <c r="A1339" s="56"/>
      <c r="B1339" s="454">
        <v>71956000</v>
      </c>
      <c r="C1339" s="448" t="s">
        <v>39</v>
      </c>
      <c r="D1339" s="5"/>
      <c r="E1339" s="5"/>
      <c r="F1339" s="176"/>
      <c r="G1339" s="81"/>
      <c r="H1339" s="145"/>
      <c r="I1339" s="101"/>
      <c r="J1339" s="5" t="s">
        <v>303</v>
      </c>
      <c r="K1339" s="20" t="s">
        <v>298</v>
      </c>
      <c r="L1339" s="164">
        <v>20000</v>
      </c>
      <c r="M1339" s="186">
        <f t="shared" ref="M1339" si="388">L1339</f>
        <v>20000</v>
      </c>
      <c r="N1339" s="186"/>
      <c r="O1339" s="186"/>
      <c r="P1339" s="186"/>
      <c r="Q1339" s="186">
        <f t="shared" si="347"/>
        <v>20000</v>
      </c>
      <c r="R1339" s="248"/>
      <c r="S1339" s="248"/>
      <c r="T1339" s="248"/>
      <c r="U1339" s="251"/>
      <c r="V1339" s="248"/>
      <c r="W1339" s="248"/>
      <c r="X1339" s="248"/>
      <c r="Y1339" s="248"/>
      <c r="Z1339" s="248"/>
      <c r="AA1339" s="248"/>
      <c r="AB1339" s="248"/>
      <c r="AC1339" s="248"/>
      <c r="AD1339" s="248"/>
      <c r="AE1339" s="248"/>
      <c r="AF1339" s="248"/>
      <c r="AG1339" s="248"/>
      <c r="AH1339" s="248"/>
      <c r="AI1339" s="248"/>
      <c r="AJ1339" s="248"/>
      <c r="AK1339" s="248"/>
      <c r="AL1339" s="249"/>
      <c r="AM1339" s="248"/>
      <c r="AN1339" s="248"/>
      <c r="AO1339" s="248"/>
    </row>
    <row r="1340" spans="1:41" s="251" customFormat="1" ht="18" customHeight="1" x14ac:dyDescent="0.25">
      <c r="A1340" s="437">
        <v>67</v>
      </c>
      <c r="B1340" s="454">
        <v>71956000</v>
      </c>
      <c r="C1340" s="448" t="s">
        <v>39</v>
      </c>
      <c r="D1340" s="448" t="s">
        <v>39</v>
      </c>
      <c r="E1340" s="448" t="s">
        <v>90</v>
      </c>
      <c r="F1340" s="101" t="s">
        <v>271</v>
      </c>
      <c r="G1340" s="454" t="s">
        <v>68</v>
      </c>
      <c r="H1340" s="143">
        <v>1012.9</v>
      </c>
      <c r="I1340" s="101">
        <v>46</v>
      </c>
      <c r="J1340" s="448" t="s">
        <v>184</v>
      </c>
      <c r="K1340" s="2" t="s">
        <v>5</v>
      </c>
      <c r="L1340" s="189">
        <f>L1341+L1342</f>
        <v>127861</v>
      </c>
      <c r="M1340" s="189">
        <f t="shared" ref="M1340" si="389">M1341+M1342</f>
        <v>20000</v>
      </c>
      <c r="N1340" s="189">
        <f t="shared" ref="N1340" si="390">N1341+N1342</f>
        <v>0</v>
      </c>
      <c r="O1340" s="189">
        <f t="shared" ref="O1340" si="391">O1341+O1342</f>
        <v>102467.95</v>
      </c>
      <c r="P1340" s="189">
        <f t="shared" ref="P1340" si="392">P1341+P1342</f>
        <v>5393.05</v>
      </c>
      <c r="Q1340" s="186">
        <f t="shared" si="347"/>
        <v>127861</v>
      </c>
    </row>
    <row r="1341" spans="1:41" s="251" customFormat="1" ht="48" customHeight="1" x14ac:dyDescent="0.25">
      <c r="A1341" s="438"/>
      <c r="B1341" s="454">
        <v>71956000</v>
      </c>
      <c r="C1341" s="448" t="s">
        <v>39</v>
      </c>
      <c r="D1341" s="448"/>
      <c r="E1341" s="448"/>
      <c r="F1341" s="101"/>
      <c r="G1341" s="454"/>
      <c r="H1341" s="143"/>
      <c r="I1341" s="101"/>
      <c r="J1341" s="5" t="s">
        <v>185</v>
      </c>
      <c r="K1341" s="7">
        <v>20</v>
      </c>
      <c r="L1341" s="189">
        <v>107861</v>
      </c>
      <c r="M1341" s="164"/>
      <c r="N1341" s="164"/>
      <c r="O1341" s="189">
        <f>L1341*0.95</f>
        <v>102467.95</v>
      </c>
      <c r="P1341" s="189">
        <f>L1341*0.05</f>
        <v>5393.05</v>
      </c>
      <c r="Q1341" s="186">
        <f t="shared" si="347"/>
        <v>107861</v>
      </c>
    </row>
    <row r="1342" spans="1:41" s="250" customFormat="1" ht="19.5" customHeight="1" x14ac:dyDescent="0.3">
      <c r="A1342" s="56"/>
      <c r="B1342" s="454">
        <v>71956000</v>
      </c>
      <c r="C1342" s="448" t="s">
        <v>39</v>
      </c>
      <c r="D1342" s="5"/>
      <c r="E1342" s="5"/>
      <c r="F1342" s="176"/>
      <c r="G1342" s="81"/>
      <c r="H1342" s="145"/>
      <c r="I1342" s="101"/>
      <c r="J1342" s="5" t="s">
        <v>303</v>
      </c>
      <c r="K1342" s="20" t="s">
        <v>298</v>
      </c>
      <c r="L1342" s="164">
        <v>20000</v>
      </c>
      <c r="M1342" s="186">
        <f t="shared" ref="M1342" si="393">L1342</f>
        <v>20000</v>
      </c>
      <c r="N1342" s="186"/>
      <c r="O1342" s="186"/>
      <c r="P1342" s="186"/>
      <c r="Q1342" s="186">
        <f t="shared" si="347"/>
        <v>20000</v>
      </c>
      <c r="R1342" s="248"/>
      <c r="S1342" s="248"/>
      <c r="T1342" s="248"/>
      <c r="U1342" s="251"/>
      <c r="V1342" s="248"/>
      <c r="W1342" s="248"/>
      <c r="X1342" s="248"/>
      <c r="Y1342" s="248"/>
      <c r="Z1342" s="248"/>
      <c r="AA1342" s="248"/>
      <c r="AB1342" s="248"/>
      <c r="AC1342" s="248"/>
      <c r="AD1342" s="248"/>
      <c r="AE1342" s="248"/>
      <c r="AF1342" s="248"/>
      <c r="AG1342" s="248"/>
      <c r="AH1342" s="248"/>
      <c r="AI1342" s="248"/>
      <c r="AJ1342" s="248"/>
      <c r="AK1342" s="248"/>
      <c r="AL1342" s="249"/>
      <c r="AM1342" s="248"/>
      <c r="AN1342" s="248"/>
      <c r="AO1342" s="248"/>
    </row>
    <row r="1343" spans="1:41" s="251" customFormat="1" ht="18" customHeight="1" x14ac:dyDescent="0.25">
      <c r="A1343" s="437">
        <v>68</v>
      </c>
      <c r="B1343" s="454">
        <v>71956000</v>
      </c>
      <c r="C1343" s="448" t="s">
        <v>39</v>
      </c>
      <c r="D1343" s="448" t="s">
        <v>39</v>
      </c>
      <c r="E1343" s="448" t="s">
        <v>90</v>
      </c>
      <c r="F1343" s="101" t="s">
        <v>267</v>
      </c>
      <c r="G1343" s="454" t="s">
        <v>68</v>
      </c>
      <c r="H1343" s="143">
        <v>2228.6</v>
      </c>
      <c r="I1343" s="101">
        <v>63</v>
      </c>
      <c r="J1343" s="448" t="s">
        <v>184</v>
      </c>
      <c r="K1343" s="2" t="s">
        <v>5</v>
      </c>
      <c r="L1343" s="189">
        <f>L1344+L1345</f>
        <v>133159</v>
      </c>
      <c r="M1343" s="189">
        <f t="shared" ref="M1343" si="394">M1344+M1345</f>
        <v>20000</v>
      </c>
      <c r="N1343" s="189">
        <f t="shared" ref="N1343" si="395">N1344+N1345</f>
        <v>0</v>
      </c>
      <c r="O1343" s="189">
        <f t="shared" ref="O1343" si="396">O1344+O1345</f>
        <v>107501.04999999999</v>
      </c>
      <c r="P1343" s="189">
        <f t="shared" ref="P1343" si="397">P1344+P1345</f>
        <v>5657.9500000000007</v>
      </c>
      <c r="Q1343" s="186">
        <f t="shared" si="347"/>
        <v>133159</v>
      </c>
    </row>
    <row r="1344" spans="1:41" s="251" customFormat="1" ht="48" customHeight="1" x14ac:dyDescent="0.25">
      <c r="A1344" s="438"/>
      <c r="B1344" s="454">
        <v>71956000</v>
      </c>
      <c r="C1344" s="448" t="s">
        <v>39</v>
      </c>
      <c r="D1344" s="448"/>
      <c r="E1344" s="448"/>
      <c r="F1344" s="101"/>
      <c r="G1344" s="454"/>
      <c r="H1344" s="143"/>
      <c r="I1344" s="101"/>
      <c r="J1344" s="5" t="s">
        <v>185</v>
      </c>
      <c r="K1344" s="7">
        <v>20</v>
      </c>
      <c r="L1344" s="189">
        <v>113159</v>
      </c>
      <c r="M1344" s="164"/>
      <c r="N1344" s="164"/>
      <c r="O1344" s="189">
        <f>L1344*0.95</f>
        <v>107501.04999999999</v>
      </c>
      <c r="P1344" s="189">
        <f>L1344*0.05</f>
        <v>5657.9500000000007</v>
      </c>
      <c r="Q1344" s="186">
        <f t="shared" si="347"/>
        <v>113158.99999999999</v>
      </c>
    </row>
    <row r="1345" spans="1:41" s="250" customFormat="1" ht="19.5" customHeight="1" x14ac:dyDescent="0.3">
      <c r="A1345" s="56"/>
      <c r="B1345" s="454">
        <v>71956000</v>
      </c>
      <c r="C1345" s="448" t="s">
        <v>39</v>
      </c>
      <c r="D1345" s="5"/>
      <c r="E1345" s="5"/>
      <c r="F1345" s="176"/>
      <c r="G1345" s="81"/>
      <c r="H1345" s="145"/>
      <c r="I1345" s="101"/>
      <c r="J1345" s="5" t="s">
        <v>303</v>
      </c>
      <c r="K1345" s="20" t="s">
        <v>298</v>
      </c>
      <c r="L1345" s="164">
        <v>20000</v>
      </c>
      <c r="M1345" s="186">
        <f t="shared" ref="M1345" si="398">L1345</f>
        <v>20000</v>
      </c>
      <c r="N1345" s="186"/>
      <c r="O1345" s="186"/>
      <c r="P1345" s="186"/>
      <c r="Q1345" s="186">
        <f t="shared" si="347"/>
        <v>20000</v>
      </c>
      <c r="R1345" s="248"/>
      <c r="S1345" s="248"/>
      <c r="T1345" s="248"/>
      <c r="U1345" s="251"/>
      <c r="V1345" s="248"/>
      <c r="W1345" s="248"/>
      <c r="X1345" s="248"/>
      <c r="Y1345" s="248"/>
      <c r="Z1345" s="248"/>
      <c r="AA1345" s="248"/>
      <c r="AB1345" s="248"/>
      <c r="AC1345" s="248"/>
      <c r="AD1345" s="248"/>
      <c r="AE1345" s="248"/>
      <c r="AF1345" s="248"/>
      <c r="AG1345" s="248"/>
      <c r="AH1345" s="248"/>
      <c r="AI1345" s="248"/>
      <c r="AJ1345" s="248"/>
      <c r="AK1345" s="248"/>
      <c r="AL1345" s="249"/>
      <c r="AM1345" s="248"/>
      <c r="AN1345" s="248"/>
      <c r="AO1345" s="248"/>
    </row>
    <row r="1346" spans="1:41" s="251" customFormat="1" ht="18" customHeight="1" x14ac:dyDescent="0.25">
      <c r="A1346" s="437">
        <v>69</v>
      </c>
      <c r="B1346" s="454">
        <v>71956000</v>
      </c>
      <c r="C1346" s="448" t="s">
        <v>39</v>
      </c>
      <c r="D1346" s="448" t="s">
        <v>39</v>
      </c>
      <c r="E1346" s="448" t="s">
        <v>132</v>
      </c>
      <c r="F1346" s="101">
        <v>2</v>
      </c>
      <c r="G1346" s="454" t="s">
        <v>68</v>
      </c>
      <c r="H1346" s="143">
        <v>8601.7999999999993</v>
      </c>
      <c r="I1346" s="101">
        <v>312</v>
      </c>
      <c r="J1346" s="448" t="s">
        <v>184</v>
      </c>
      <c r="K1346" s="2" t="s">
        <v>5</v>
      </c>
      <c r="L1346" s="189">
        <f>L1347+L1348</f>
        <v>205353</v>
      </c>
      <c r="M1346" s="189">
        <f t="shared" ref="M1346" si="399">M1347+M1348</f>
        <v>20000</v>
      </c>
      <c r="N1346" s="189">
        <f t="shared" ref="N1346" si="400">N1347+N1348</f>
        <v>0</v>
      </c>
      <c r="O1346" s="189">
        <f t="shared" ref="O1346" si="401">O1347+O1348</f>
        <v>176085.35</v>
      </c>
      <c r="P1346" s="189">
        <f t="shared" ref="P1346" si="402">P1347+P1348</f>
        <v>9267.65</v>
      </c>
      <c r="Q1346" s="186">
        <f t="shared" si="347"/>
        <v>205353</v>
      </c>
    </row>
    <row r="1347" spans="1:41" s="251" customFormat="1" ht="48" customHeight="1" x14ac:dyDescent="0.25">
      <c r="A1347" s="438"/>
      <c r="B1347" s="454">
        <v>71956000</v>
      </c>
      <c r="C1347" s="448" t="s">
        <v>39</v>
      </c>
      <c r="D1347" s="448"/>
      <c r="E1347" s="448"/>
      <c r="F1347" s="101"/>
      <c r="G1347" s="454"/>
      <c r="H1347" s="143"/>
      <c r="I1347" s="101"/>
      <c r="J1347" s="5" t="s">
        <v>185</v>
      </c>
      <c r="K1347" s="7">
        <v>20</v>
      </c>
      <c r="L1347" s="189">
        <v>185353</v>
      </c>
      <c r="M1347" s="164"/>
      <c r="N1347" s="164"/>
      <c r="O1347" s="189">
        <f>L1347*0.95</f>
        <v>176085.35</v>
      </c>
      <c r="P1347" s="189">
        <f>L1347*0.05</f>
        <v>9267.65</v>
      </c>
      <c r="Q1347" s="186">
        <f t="shared" si="347"/>
        <v>185353</v>
      </c>
    </row>
    <row r="1348" spans="1:41" s="250" customFormat="1" ht="19.5" customHeight="1" x14ac:dyDescent="0.3">
      <c r="A1348" s="56"/>
      <c r="B1348" s="454">
        <v>71956000</v>
      </c>
      <c r="C1348" s="448" t="s">
        <v>39</v>
      </c>
      <c r="D1348" s="5"/>
      <c r="E1348" s="5"/>
      <c r="F1348" s="176"/>
      <c r="G1348" s="81"/>
      <c r="H1348" s="145"/>
      <c r="I1348" s="101"/>
      <c r="J1348" s="5" t="s">
        <v>303</v>
      </c>
      <c r="K1348" s="20" t="s">
        <v>298</v>
      </c>
      <c r="L1348" s="164">
        <v>20000</v>
      </c>
      <c r="M1348" s="186">
        <f t="shared" ref="M1348" si="403">L1348</f>
        <v>20000</v>
      </c>
      <c r="N1348" s="186"/>
      <c r="O1348" s="186"/>
      <c r="P1348" s="186"/>
      <c r="Q1348" s="186">
        <f t="shared" si="347"/>
        <v>20000</v>
      </c>
      <c r="R1348" s="248"/>
      <c r="S1348" s="248"/>
      <c r="T1348" s="248"/>
      <c r="U1348" s="251"/>
      <c r="V1348" s="248"/>
      <c r="W1348" s="248"/>
      <c r="X1348" s="248"/>
      <c r="Y1348" s="248"/>
      <c r="Z1348" s="248"/>
      <c r="AA1348" s="248"/>
      <c r="AB1348" s="248"/>
      <c r="AC1348" s="248"/>
      <c r="AD1348" s="248"/>
      <c r="AE1348" s="248"/>
      <c r="AF1348" s="248"/>
      <c r="AG1348" s="248"/>
      <c r="AH1348" s="248"/>
      <c r="AI1348" s="248"/>
      <c r="AJ1348" s="248"/>
      <c r="AK1348" s="248"/>
      <c r="AL1348" s="249"/>
      <c r="AM1348" s="248"/>
      <c r="AN1348" s="248"/>
      <c r="AO1348" s="248"/>
    </row>
    <row r="1349" spans="1:41" s="251" customFormat="1" ht="18" customHeight="1" x14ac:dyDescent="0.25">
      <c r="A1349" s="437">
        <v>70</v>
      </c>
      <c r="B1349" s="454">
        <v>71956000</v>
      </c>
      <c r="C1349" s="448" t="s">
        <v>39</v>
      </c>
      <c r="D1349" s="448" t="s">
        <v>39</v>
      </c>
      <c r="E1349" s="448" t="s">
        <v>132</v>
      </c>
      <c r="F1349" s="101" t="s">
        <v>137</v>
      </c>
      <c r="G1349" s="454" t="s">
        <v>68</v>
      </c>
      <c r="H1349" s="143">
        <v>4931.8999999999996</v>
      </c>
      <c r="I1349" s="101">
        <v>158</v>
      </c>
      <c r="J1349" s="448" t="s">
        <v>184</v>
      </c>
      <c r="K1349" s="2" t="s">
        <v>5</v>
      </c>
      <c r="L1349" s="189">
        <f>L1350+L1351</f>
        <v>200655</v>
      </c>
      <c r="M1349" s="189">
        <f t="shared" ref="M1349" si="404">M1350+M1351</f>
        <v>20000</v>
      </c>
      <c r="N1349" s="189">
        <f t="shared" ref="N1349" si="405">N1350+N1351</f>
        <v>0</v>
      </c>
      <c r="O1349" s="189">
        <f t="shared" ref="O1349" si="406">O1350+O1351</f>
        <v>171622.25</v>
      </c>
      <c r="P1349" s="189">
        <f t="shared" ref="P1349" si="407">P1350+P1351</f>
        <v>9032.75</v>
      </c>
      <c r="Q1349" s="186">
        <f t="shared" si="347"/>
        <v>200655</v>
      </c>
    </row>
    <row r="1350" spans="1:41" s="251" customFormat="1" ht="48" customHeight="1" x14ac:dyDescent="0.25">
      <c r="A1350" s="438"/>
      <c r="B1350" s="454">
        <v>71956000</v>
      </c>
      <c r="C1350" s="448" t="s">
        <v>39</v>
      </c>
      <c r="D1350" s="448"/>
      <c r="E1350" s="448"/>
      <c r="F1350" s="101"/>
      <c r="G1350" s="454"/>
      <c r="H1350" s="143"/>
      <c r="I1350" s="101"/>
      <c r="J1350" s="5" t="s">
        <v>185</v>
      </c>
      <c r="K1350" s="7">
        <v>20</v>
      </c>
      <c r="L1350" s="189">
        <v>180655</v>
      </c>
      <c r="M1350" s="164"/>
      <c r="N1350" s="164"/>
      <c r="O1350" s="189">
        <f>L1350*0.95</f>
        <v>171622.25</v>
      </c>
      <c r="P1350" s="189">
        <f>L1350*0.05</f>
        <v>9032.75</v>
      </c>
      <c r="Q1350" s="186">
        <f t="shared" si="347"/>
        <v>180655</v>
      </c>
    </row>
    <row r="1351" spans="1:41" s="250" customFormat="1" ht="19.5" customHeight="1" x14ac:dyDescent="0.3">
      <c r="A1351" s="56"/>
      <c r="B1351" s="454">
        <v>71956000</v>
      </c>
      <c r="C1351" s="448" t="s">
        <v>39</v>
      </c>
      <c r="D1351" s="5"/>
      <c r="E1351" s="5"/>
      <c r="F1351" s="176"/>
      <c r="G1351" s="81"/>
      <c r="H1351" s="145"/>
      <c r="I1351" s="101"/>
      <c r="J1351" s="5" t="s">
        <v>303</v>
      </c>
      <c r="K1351" s="20" t="s">
        <v>298</v>
      </c>
      <c r="L1351" s="164">
        <v>20000</v>
      </c>
      <c r="M1351" s="186">
        <f t="shared" ref="M1351" si="408">L1351</f>
        <v>20000</v>
      </c>
      <c r="N1351" s="186"/>
      <c r="O1351" s="186"/>
      <c r="P1351" s="186"/>
      <c r="Q1351" s="186">
        <f t="shared" si="347"/>
        <v>20000</v>
      </c>
      <c r="R1351" s="248"/>
      <c r="S1351" s="248"/>
      <c r="T1351" s="248"/>
      <c r="U1351" s="251"/>
      <c r="V1351" s="248"/>
      <c r="W1351" s="248"/>
      <c r="X1351" s="248"/>
      <c r="Y1351" s="248"/>
      <c r="Z1351" s="248"/>
      <c r="AA1351" s="248"/>
      <c r="AB1351" s="248"/>
      <c r="AC1351" s="248"/>
      <c r="AD1351" s="248"/>
      <c r="AE1351" s="248"/>
      <c r="AF1351" s="248"/>
      <c r="AG1351" s="248"/>
      <c r="AH1351" s="248"/>
      <c r="AI1351" s="248"/>
      <c r="AJ1351" s="248"/>
      <c r="AK1351" s="248"/>
      <c r="AL1351" s="249"/>
      <c r="AM1351" s="248"/>
      <c r="AN1351" s="248"/>
      <c r="AO1351" s="248"/>
    </row>
    <row r="1352" spans="1:41" s="251" customFormat="1" ht="18" customHeight="1" x14ac:dyDescent="0.25">
      <c r="A1352" s="437">
        <v>71</v>
      </c>
      <c r="B1352" s="454">
        <v>71956000</v>
      </c>
      <c r="C1352" s="448" t="s">
        <v>39</v>
      </c>
      <c r="D1352" s="448" t="s">
        <v>39</v>
      </c>
      <c r="E1352" s="448" t="s">
        <v>132</v>
      </c>
      <c r="F1352" s="101" t="s">
        <v>263</v>
      </c>
      <c r="G1352" s="454" t="s">
        <v>68</v>
      </c>
      <c r="H1352" s="143">
        <v>6960.6</v>
      </c>
      <c r="I1352" s="101">
        <v>216</v>
      </c>
      <c r="J1352" s="448" t="s">
        <v>184</v>
      </c>
      <c r="K1352" s="2" t="s">
        <v>5</v>
      </c>
      <c r="L1352" s="189">
        <f>L1353+L1354</f>
        <v>186034</v>
      </c>
      <c r="M1352" s="189">
        <f t="shared" ref="M1352" si="409">M1353+M1354</f>
        <v>20000</v>
      </c>
      <c r="N1352" s="189">
        <f t="shared" ref="N1352" si="410">N1353+N1354</f>
        <v>0</v>
      </c>
      <c r="O1352" s="189">
        <f t="shared" ref="O1352" si="411">O1353+O1354</f>
        <v>157732.29999999999</v>
      </c>
      <c r="P1352" s="189">
        <f t="shared" ref="P1352" si="412">P1353+P1354</f>
        <v>8301.7000000000007</v>
      </c>
      <c r="Q1352" s="186">
        <f t="shared" si="347"/>
        <v>186034</v>
      </c>
    </row>
    <row r="1353" spans="1:41" s="251" customFormat="1" ht="48" customHeight="1" x14ac:dyDescent="0.25">
      <c r="A1353" s="438"/>
      <c r="B1353" s="454">
        <v>71956000</v>
      </c>
      <c r="C1353" s="448" t="s">
        <v>39</v>
      </c>
      <c r="D1353" s="448"/>
      <c r="E1353" s="448"/>
      <c r="F1353" s="101"/>
      <c r="G1353" s="454"/>
      <c r="H1353" s="143"/>
      <c r="I1353" s="101"/>
      <c r="J1353" s="5" t="s">
        <v>185</v>
      </c>
      <c r="K1353" s="7">
        <v>20</v>
      </c>
      <c r="L1353" s="189">
        <v>166034</v>
      </c>
      <c r="M1353" s="164"/>
      <c r="N1353" s="164"/>
      <c r="O1353" s="189">
        <f>L1353*0.95</f>
        <v>157732.29999999999</v>
      </c>
      <c r="P1353" s="189">
        <f>L1353*0.05</f>
        <v>8301.7000000000007</v>
      </c>
      <c r="Q1353" s="186">
        <f t="shared" si="347"/>
        <v>166034</v>
      </c>
    </row>
    <row r="1354" spans="1:41" s="250" customFormat="1" ht="19.5" customHeight="1" x14ac:dyDescent="0.3">
      <c r="A1354" s="56"/>
      <c r="B1354" s="454">
        <v>71956000</v>
      </c>
      <c r="C1354" s="448" t="s">
        <v>39</v>
      </c>
      <c r="D1354" s="5"/>
      <c r="E1354" s="5"/>
      <c r="F1354" s="176"/>
      <c r="G1354" s="81"/>
      <c r="H1354" s="145"/>
      <c r="I1354" s="101"/>
      <c r="J1354" s="5" t="s">
        <v>303</v>
      </c>
      <c r="K1354" s="20" t="s">
        <v>298</v>
      </c>
      <c r="L1354" s="164">
        <v>20000</v>
      </c>
      <c r="M1354" s="186">
        <f t="shared" ref="M1354" si="413">L1354</f>
        <v>20000</v>
      </c>
      <c r="N1354" s="186"/>
      <c r="O1354" s="186"/>
      <c r="P1354" s="186"/>
      <c r="Q1354" s="186">
        <f t="shared" si="347"/>
        <v>20000</v>
      </c>
      <c r="R1354" s="248"/>
      <c r="S1354" s="248"/>
      <c r="T1354" s="248"/>
      <c r="U1354" s="251"/>
      <c r="V1354" s="248"/>
      <c r="W1354" s="248"/>
      <c r="X1354" s="248"/>
      <c r="Y1354" s="248"/>
      <c r="Z1354" s="248"/>
      <c r="AA1354" s="248"/>
      <c r="AB1354" s="248"/>
      <c r="AC1354" s="248"/>
      <c r="AD1354" s="248"/>
      <c r="AE1354" s="248"/>
      <c r="AF1354" s="248"/>
      <c r="AG1354" s="248"/>
      <c r="AH1354" s="248"/>
      <c r="AI1354" s="248"/>
      <c r="AJ1354" s="248"/>
      <c r="AK1354" s="248"/>
      <c r="AL1354" s="249"/>
      <c r="AM1354" s="248"/>
      <c r="AN1354" s="248"/>
      <c r="AO1354" s="248"/>
    </row>
    <row r="1355" spans="1:41" s="251" customFormat="1" ht="18" customHeight="1" x14ac:dyDescent="0.25">
      <c r="A1355" s="437">
        <v>72</v>
      </c>
      <c r="B1355" s="454">
        <v>71956000</v>
      </c>
      <c r="C1355" s="448" t="s">
        <v>39</v>
      </c>
      <c r="D1355" s="448" t="s">
        <v>39</v>
      </c>
      <c r="E1355" s="448" t="s">
        <v>132</v>
      </c>
      <c r="F1355" s="101">
        <v>12</v>
      </c>
      <c r="G1355" s="454" t="s">
        <v>68</v>
      </c>
      <c r="H1355" s="143">
        <v>7165.1</v>
      </c>
      <c r="I1355" s="101">
        <v>320</v>
      </c>
      <c r="J1355" s="448" t="s">
        <v>184</v>
      </c>
      <c r="K1355" s="2" t="s">
        <v>5</v>
      </c>
      <c r="L1355" s="189">
        <f>L1356+L1357</f>
        <v>183681</v>
      </c>
      <c r="M1355" s="189">
        <f t="shared" ref="M1355" si="414">M1356+M1357</f>
        <v>20000</v>
      </c>
      <c r="N1355" s="189">
        <f t="shared" ref="N1355" si="415">N1356+N1357</f>
        <v>0</v>
      </c>
      <c r="O1355" s="189">
        <f t="shared" ref="O1355" si="416">O1356+O1357</f>
        <v>155496.94999999998</v>
      </c>
      <c r="P1355" s="189">
        <f t="shared" ref="P1355" si="417">P1356+P1357</f>
        <v>8184.05</v>
      </c>
      <c r="Q1355" s="186">
        <f t="shared" si="347"/>
        <v>183680.99999999997</v>
      </c>
    </row>
    <row r="1356" spans="1:41" s="251" customFormat="1" ht="48" customHeight="1" x14ac:dyDescent="0.25">
      <c r="A1356" s="438"/>
      <c r="B1356" s="454">
        <v>71956000</v>
      </c>
      <c r="C1356" s="448" t="s">
        <v>39</v>
      </c>
      <c r="D1356" s="448"/>
      <c r="E1356" s="448"/>
      <c r="F1356" s="101"/>
      <c r="G1356" s="454"/>
      <c r="H1356" s="143"/>
      <c r="I1356" s="101"/>
      <c r="J1356" s="5" t="s">
        <v>185</v>
      </c>
      <c r="K1356" s="7">
        <v>20</v>
      </c>
      <c r="L1356" s="189">
        <v>163681</v>
      </c>
      <c r="M1356" s="164"/>
      <c r="N1356" s="164"/>
      <c r="O1356" s="189">
        <f>L1356*0.95</f>
        <v>155496.94999999998</v>
      </c>
      <c r="P1356" s="189">
        <f>L1356*0.05</f>
        <v>8184.05</v>
      </c>
      <c r="Q1356" s="186">
        <f t="shared" si="347"/>
        <v>163680.99999999997</v>
      </c>
    </row>
    <row r="1357" spans="1:41" s="250" customFormat="1" ht="19.5" customHeight="1" x14ac:dyDescent="0.3">
      <c r="A1357" s="56"/>
      <c r="B1357" s="454">
        <v>71956000</v>
      </c>
      <c r="C1357" s="448" t="s">
        <v>39</v>
      </c>
      <c r="D1357" s="5"/>
      <c r="E1357" s="5"/>
      <c r="F1357" s="176"/>
      <c r="G1357" s="81"/>
      <c r="H1357" s="145"/>
      <c r="I1357" s="101"/>
      <c r="J1357" s="5" t="s">
        <v>303</v>
      </c>
      <c r="K1357" s="20" t="s">
        <v>298</v>
      </c>
      <c r="L1357" s="164">
        <v>20000</v>
      </c>
      <c r="M1357" s="186">
        <f t="shared" ref="M1357" si="418">L1357</f>
        <v>20000</v>
      </c>
      <c r="N1357" s="186"/>
      <c r="O1357" s="186"/>
      <c r="P1357" s="186"/>
      <c r="Q1357" s="186">
        <f t="shared" si="347"/>
        <v>20000</v>
      </c>
      <c r="R1357" s="248"/>
      <c r="S1357" s="248"/>
      <c r="T1357" s="248"/>
      <c r="U1357" s="251"/>
      <c r="V1357" s="248"/>
      <c r="W1357" s="248"/>
      <c r="X1357" s="248"/>
      <c r="Y1357" s="248"/>
      <c r="Z1357" s="248"/>
      <c r="AA1357" s="248"/>
      <c r="AB1357" s="248"/>
      <c r="AC1357" s="248"/>
      <c r="AD1357" s="248"/>
      <c r="AE1357" s="248"/>
      <c r="AF1357" s="248"/>
      <c r="AG1357" s="248"/>
      <c r="AH1357" s="248"/>
      <c r="AI1357" s="248"/>
      <c r="AJ1357" s="248"/>
      <c r="AK1357" s="248"/>
      <c r="AL1357" s="249"/>
      <c r="AM1357" s="248"/>
      <c r="AN1357" s="248"/>
      <c r="AO1357" s="248"/>
    </row>
    <row r="1358" spans="1:41" ht="18" customHeight="1" x14ac:dyDescent="0.25">
      <c r="A1358" s="480" t="s">
        <v>217</v>
      </c>
      <c r="B1358" s="481"/>
      <c r="C1358" s="481"/>
      <c r="D1358" s="481"/>
      <c r="E1358" s="482"/>
      <c r="F1358" s="101">
        <v>35</v>
      </c>
      <c r="G1358" s="454" t="s">
        <v>5</v>
      </c>
      <c r="H1358" s="143">
        <f>H1360+H1363+H1367+H1370+H1379+H1388+H1397+H1406+H1415+H1423+H1431+H1439+H1447+H1450+H1459+H1468+H1471+H1485+H1487+H1489+H1492+H1495+H1498+H1501+H1504+H1507+H1510+H1513+H1516+H1519+H1522+H1525+H1528+H1479+H1482</f>
        <v>111641.70000000001</v>
      </c>
      <c r="I1358" s="101">
        <f>I1360+I1363+I1367+I1370+I1379+I1388+I1397+I1406+I1415+I1423+I1431+I1439+I1447+I1450+I1459+I1468+I1471+I1485+I1487+I1489+I1492+I1495+I1498+I1501+I1504+I1507+I1510+I1513+I1516+I1519+I1522+I1525+I1528+I1479+I1482</f>
        <v>5235</v>
      </c>
      <c r="J1358" s="454" t="s">
        <v>5</v>
      </c>
      <c r="K1358" s="7" t="s">
        <v>5</v>
      </c>
      <c r="L1358" s="143">
        <f>L1360+L1363+L1367+L1370+L1379+L1388+L1397+L1406+L1415+L1423+L1431+L1439+L1447+L1450+L1459+L1468+L1471+L1485+L1487+L1489+L1492+L1495+L1498+L1501+L1504+L1507+L1510+L1513+L1516+L1519+L1522+L1525+L1528+L1479+L1482</f>
        <v>161623952</v>
      </c>
      <c r="M1358" s="143">
        <f>M1360+M1363+M1367+M1370+M1379+M1388+M1397+M1406+M1415+M1423+M1431+M1439+M1447+M1450+M1459+M1468+M1471+M1485+M1487+M1489+M1492+M1495+M1498+M1501+M1504+M1507+M1510+M1513+M1516+M1519+M1522+M1525+M1528+M1479+M1482</f>
        <v>156253717</v>
      </c>
      <c r="N1358" s="143">
        <f>N1360+N1363+N1367+N1370+N1379+N1388+N1397+N1406+N1415+N1423+N1431+N1439+N1447+N1450+N1459+N1468+N1471+N1485+N1487+N1489+N1492+N1495+N1498+N1501+N1504+N1507+N1510+N1513+N1516+N1519+N1522+N1525+N1528+N1479+N1482</f>
        <v>0</v>
      </c>
      <c r="O1358" s="143">
        <f>O1360+O1363+O1367+O1370+O1379+O1388+O1397+O1406+O1415+O1423+O1431+O1439+O1447+O1450+O1459+O1468+O1471+O1485+O1487+O1489+O1492+O1495+O1498+O1501+O1504+O1507+O1510+O1513+O1516+O1519+O1522+O1525+O1528+O1479+O1482+O1359</f>
        <v>5115000</v>
      </c>
      <c r="P1358" s="143">
        <f>P1360+P1363+P1367+P1370+P1379+P1388+P1397+P1406+P1415+P1423+P1431+P1439+P1447+P1450+P1459+P1468+P1471+P1485+P1487+P1489+P1492+P1495+P1498+P1501+P1504+P1507+P1510+P1513+P1516+P1519+P1522+P1525+P1528+P1479+P1482</f>
        <v>268511.75</v>
      </c>
      <c r="Q1358" s="186">
        <f>M1358+N1358+O1358+P1358</f>
        <v>161637228.75</v>
      </c>
    </row>
    <row r="1359" spans="1:41" ht="18" customHeight="1" x14ac:dyDescent="0.25">
      <c r="A1359" s="448"/>
      <c r="B1359" s="480" t="s">
        <v>97</v>
      </c>
      <c r="C1359" s="481"/>
      <c r="D1359" s="481"/>
      <c r="E1359" s="481"/>
      <c r="F1359" s="481"/>
      <c r="G1359" s="481"/>
      <c r="H1359" s="481"/>
      <c r="I1359" s="482"/>
      <c r="J1359" s="454" t="s">
        <v>5</v>
      </c>
      <c r="K1359" s="7" t="s">
        <v>5</v>
      </c>
      <c r="L1359" s="188"/>
      <c r="M1359" s="188"/>
      <c r="N1359" s="188"/>
      <c r="O1359" s="188">
        <v>13276.75</v>
      </c>
      <c r="P1359" s="188"/>
      <c r="Q1359" s="186">
        <f>M1359+N1359+O1359+P1359</f>
        <v>13276.75</v>
      </c>
    </row>
    <row r="1360" spans="1:41" ht="18" customHeight="1" x14ac:dyDescent="0.25">
      <c r="A1360" s="440">
        <v>1</v>
      </c>
      <c r="B1360" s="4">
        <v>71958000</v>
      </c>
      <c r="C1360" s="15" t="s">
        <v>32</v>
      </c>
      <c r="D1360" s="15" t="s">
        <v>32</v>
      </c>
      <c r="E1360" s="15" t="s">
        <v>71</v>
      </c>
      <c r="F1360" s="177">
        <v>22</v>
      </c>
      <c r="G1360" s="4" t="s">
        <v>68</v>
      </c>
      <c r="H1360" s="149">
        <v>5418.4</v>
      </c>
      <c r="I1360" s="177">
        <v>190</v>
      </c>
      <c r="J1360" s="448" t="s">
        <v>184</v>
      </c>
      <c r="K1360" s="4" t="s">
        <v>5</v>
      </c>
      <c r="L1360" s="189">
        <f>L1361+L1362</f>
        <v>5776999</v>
      </c>
      <c r="M1360" s="164">
        <f>L1360</f>
        <v>5776999</v>
      </c>
      <c r="N1360" s="189">
        <v>0</v>
      </c>
      <c r="O1360" s="164">
        <v>0</v>
      </c>
      <c r="P1360" s="144">
        <v>0</v>
      </c>
      <c r="Q1360" s="186">
        <f t="shared" si="347"/>
        <v>5776999</v>
      </c>
    </row>
    <row r="1361" spans="1:17" ht="33" customHeight="1" x14ac:dyDescent="0.25">
      <c r="A1361" s="441"/>
      <c r="B1361" s="4">
        <v>71958000</v>
      </c>
      <c r="C1361" s="15" t="s">
        <v>32</v>
      </c>
      <c r="D1361" s="15"/>
      <c r="E1361" s="15"/>
      <c r="F1361" s="177"/>
      <c r="G1361" s="4"/>
      <c r="H1361" s="149"/>
      <c r="I1361" s="177"/>
      <c r="J1361" s="16" t="s">
        <v>194</v>
      </c>
      <c r="K1361" s="2" t="s">
        <v>37</v>
      </c>
      <c r="L1361" s="189">
        <v>5655961</v>
      </c>
      <c r="M1361" s="189">
        <f t="shared" ref="M1361:M1362" si="419">L1361</f>
        <v>5655961</v>
      </c>
      <c r="N1361" s="164"/>
      <c r="O1361" s="164"/>
      <c r="P1361" s="164"/>
      <c r="Q1361" s="186">
        <f t="shared" si="347"/>
        <v>5655961</v>
      </c>
    </row>
    <row r="1362" spans="1:17" ht="18" customHeight="1" x14ac:dyDescent="0.25">
      <c r="A1362" s="442"/>
      <c r="B1362" s="4">
        <v>71958000</v>
      </c>
      <c r="C1362" s="15" t="s">
        <v>32</v>
      </c>
      <c r="D1362" s="15"/>
      <c r="E1362" s="15"/>
      <c r="F1362" s="177"/>
      <c r="G1362" s="4"/>
      <c r="H1362" s="149"/>
      <c r="I1362" s="177"/>
      <c r="J1362" s="15" t="s">
        <v>189</v>
      </c>
      <c r="K1362" s="4">
        <v>21</v>
      </c>
      <c r="L1362" s="189">
        <v>121038</v>
      </c>
      <c r="M1362" s="189">
        <f t="shared" si="419"/>
        <v>121038</v>
      </c>
      <c r="N1362" s="164"/>
      <c r="O1362" s="164"/>
      <c r="P1362" s="164"/>
      <c r="Q1362" s="186">
        <f t="shared" si="347"/>
        <v>121038</v>
      </c>
    </row>
    <row r="1363" spans="1:17" ht="18" customHeight="1" x14ac:dyDescent="0.25">
      <c r="A1363" s="440">
        <v>2</v>
      </c>
      <c r="B1363" s="4">
        <v>71958000</v>
      </c>
      <c r="C1363" s="15" t="s">
        <v>32</v>
      </c>
      <c r="D1363" s="15" t="s">
        <v>32</v>
      </c>
      <c r="E1363" s="15" t="s">
        <v>1</v>
      </c>
      <c r="F1363" s="177" t="s">
        <v>218</v>
      </c>
      <c r="G1363" s="4" t="s">
        <v>68</v>
      </c>
      <c r="H1363" s="149">
        <v>1377.1</v>
      </c>
      <c r="I1363" s="177">
        <v>65</v>
      </c>
      <c r="J1363" s="448" t="s">
        <v>184</v>
      </c>
      <c r="K1363" s="4" t="s">
        <v>5</v>
      </c>
      <c r="L1363" s="189">
        <f>L1364+L1365+L1366</f>
        <v>6998743</v>
      </c>
      <c r="M1363" s="164">
        <f>L1363</f>
        <v>6998743</v>
      </c>
      <c r="N1363" s="189">
        <v>0</v>
      </c>
      <c r="O1363" s="164">
        <v>0</v>
      </c>
      <c r="P1363" s="144">
        <v>0</v>
      </c>
      <c r="Q1363" s="186">
        <f>M1363+N1363+O1363+P1363</f>
        <v>6998743</v>
      </c>
    </row>
    <row r="1364" spans="1:17" ht="18" customHeight="1" x14ac:dyDescent="0.25">
      <c r="A1364" s="441"/>
      <c r="B1364" s="4">
        <v>71958000</v>
      </c>
      <c r="C1364" s="15" t="s">
        <v>32</v>
      </c>
      <c r="D1364" s="15"/>
      <c r="E1364" s="15"/>
      <c r="F1364" s="177"/>
      <c r="G1364" s="4"/>
      <c r="H1364" s="149"/>
      <c r="I1364" s="177"/>
      <c r="J1364" s="15" t="s">
        <v>191</v>
      </c>
      <c r="K1364" s="20" t="s">
        <v>9</v>
      </c>
      <c r="L1364" s="189">
        <v>6289508</v>
      </c>
      <c r="M1364" s="189">
        <f t="shared" ref="M1364:M1366" si="420">L1364</f>
        <v>6289508</v>
      </c>
      <c r="N1364" s="164"/>
      <c r="O1364" s="164"/>
      <c r="P1364" s="164"/>
      <c r="Q1364" s="186">
        <f t="shared" si="347"/>
        <v>6289508</v>
      </c>
    </row>
    <row r="1365" spans="1:17" ht="32.25" customHeight="1" x14ac:dyDescent="0.25">
      <c r="A1365" s="441"/>
      <c r="B1365" s="4">
        <v>71958000</v>
      </c>
      <c r="C1365" s="15" t="s">
        <v>32</v>
      </c>
      <c r="D1365" s="15"/>
      <c r="E1365" s="15"/>
      <c r="F1365" s="177"/>
      <c r="G1365" s="4"/>
      <c r="H1365" s="149"/>
      <c r="I1365" s="177"/>
      <c r="J1365" s="448" t="s">
        <v>219</v>
      </c>
      <c r="K1365" s="2" t="s">
        <v>69</v>
      </c>
      <c r="L1365" s="189">
        <v>530805</v>
      </c>
      <c r="M1365" s="189">
        <f t="shared" si="420"/>
        <v>530805</v>
      </c>
      <c r="N1365" s="164"/>
      <c r="O1365" s="164"/>
      <c r="P1365" s="164"/>
      <c r="Q1365" s="186">
        <f>M1365+N1365+O1365+P1365</f>
        <v>530805</v>
      </c>
    </row>
    <row r="1366" spans="1:17" ht="18" customHeight="1" x14ac:dyDescent="0.25">
      <c r="A1366" s="442"/>
      <c r="B1366" s="4">
        <v>71958000</v>
      </c>
      <c r="C1366" s="15" t="s">
        <v>32</v>
      </c>
      <c r="D1366" s="15"/>
      <c r="E1366" s="15"/>
      <c r="F1366" s="177"/>
      <c r="G1366" s="4"/>
      <c r="H1366" s="149"/>
      <c r="I1366" s="177"/>
      <c r="J1366" s="15" t="s">
        <v>189</v>
      </c>
      <c r="K1366" s="4">
        <v>21</v>
      </c>
      <c r="L1366" s="189">
        <v>178430</v>
      </c>
      <c r="M1366" s="189">
        <f t="shared" si="420"/>
        <v>178430</v>
      </c>
      <c r="N1366" s="164"/>
      <c r="O1366" s="164"/>
      <c r="P1366" s="164"/>
      <c r="Q1366" s="186">
        <f t="shared" si="347"/>
        <v>178430</v>
      </c>
    </row>
    <row r="1367" spans="1:17" ht="18" customHeight="1" x14ac:dyDescent="0.25">
      <c r="A1367" s="440">
        <v>3</v>
      </c>
      <c r="B1367" s="4">
        <v>71958000</v>
      </c>
      <c r="C1367" s="15" t="s">
        <v>32</v>
      </c>
      <c r="D1367" s="15" t="s">
        <v>32</v>
      </c>
      <c r="E1367" s="15" t="s">
        <v>33</v>
      </c>
      <c r="F1367" s="177" t="s">
        <v>148</v>
      </c>
      <c r="G1367" s="4" t="s">
        <v>68</v>
      </c>
      <c r="H1367" s="149">
        <v>2011.7</v>
      </c>
      <c r="I1367" s="177">
        <v>94</v>
      </c>
      <c r="J1367" s="448" t="s">
        <v>184</v>
      </c>
      <c r="K1367" s="4" t="s">
        <v>5</v>
      </c>
      <c r="L1367" s="189">
        <f>L1368+L1369</f>
        <v>3940086</v>
      </c>
      <c r="M1367" s="164">
        <f>L1367</f>
        <v>3940086</v>
      </c>
      <c r="N1367" s="189">
        <v>0</v>
      </c>
      <c r="O1367" s="164">
        <v>0</v>
      </c>
      <c r="P1367" s="144">
        <v>0</v>
      </c>
      <c r="Q1367" s="186">
        <f t="shared" si="347"/>
        <v>3940086</v>
      </c>
    </row>
    <row r="1368" spans="1:17" ht="18" customHeight="1" x14ac:dyDescent="0.25">
      <c r="A1368" s="441"/>
      <c r="B1368" s="4">
        <v>71958000</v>
      </c>
      <c r="C1368" s="15" t="s">
        <v>32</v>
      </c>
      <c r="D1368" s="15"/>
      <c r="E1368" s="15"/>
      <c r="F1368" s="177"/>
      <c r="G1368" s="4"/>
      <c r="H1368" s="149"/>
      <c r="I1368" s="177"/>
      <c r="J1368" s="15" t="s">
        <v>191</v>
      </c>
      <c r="K1368" s="20" t="s">
        <v>9</v>
      </c>
      <c r="L1368" s="189">
        <v>3857534</v>
      </c>
      <c r="M1368" s="189">
        <f t="shared" ref="M1368:M1369" si="421">L1368</f>
        <v>3857534</v>
      </c>
      <c r="N1368" s="164"/>
      <c r="O1368" s="164"/>
      <c r="P1368" s="164"/>
      <c r="Q1368" s="186">
        <f t="shared" si="347"/>
        <v>3857534</v>
      </c>
    </row>
    <row r="1369" spans="1:17" ht="18" customHeight="1" x14ac:dyDescent="0.25">
      <c r="A1369" s="442"/>
      <c r="B1369" s="4">
        <v>71958000</v>
      </c>
      <c r="C1369" s="15" t="s">
        <v>32</v>
      </c>
      <c r="D1369" s="15"/>
      <c r="E1369" s="15"/>
      <c r="F1369" s="177"/>
      <c r="G1369" s="4"/>
      <c r="H1369" s="149"/>
      <c r="I1369" s="177"/>
      <c r="J1369" s="15" t="s">
        <v>189</v>
      </c>
      <c r="K1369" s="4">
        <v>21</v>
      </c>
      <c r="L1369" s="189">
        <v>82552</v>
      </c>
      <c r="M1369" s="189">
        <f t="shared" si="421"/>
        <v>82552</v>
      </c>
      <c r="N1369" s="164"/>
      <c r="O1369" s="164"/>
      <c r="P1369" s="164"/>
      <c r="Q1369" s="186">
        <f t="shared" si="347"/>
        <v>82552</v>
      </c>
    </row>
    <row r="1370" spans="1:17" ht="18" customHeight="1" x14ac:dyDescent="0.25">
      <c r="A1370" s="440">
        <v>4</v>
      </c>
      <c r="B1370" s="4">
        <v>71958000</v>
      </c>
      <c r="C1370" s="15" t="s">
        <v>32</v>
      </c>
      <c r="D1370" s="15" t="s">
        <v>32</v>
      </c>
      <c r="E1370" s="15" t="s">
        <v>23</v>
      </c>
      <c r="F1370" s="177">
        <v>20</v>
      </c>
      <c r="G1370" s="4" t="s">
        <v>68</v>
      </c>
      <c r="H1370" s="149">
        <v>1651.6</v>
      </c>
      <c r="I1370" s="177">
        <v>69</v>
      </c>
      <c r="J1370" s="448" t="s">
        <v>184</v>
      </c>
      <c r="K1370" s="4" t="s">
        <v>5</v>
      </c>
      <c r="L1370" s="189">
        <f>L1371+L1372+L1373+L1374+L1375+L1376+L1377+L1378</f>
        <v>7595564</v>
      </c>
      <c r="M1370" s="164">
        <f>L1370</f>
        <v>7595564</v>
      </c>
      <c r="N1370" s="189">
        <v>0</v>
      </c>
      <c r="O1370" s="164">
        <v>0</v>
      </c>
      <c r="P1370" s="144">
        <v>0</v>
      </c>
      <c r="Q1370" s="186">
        <f t="shared" si="347"/>
        <v>7595564</v>
      </c>
    </row>
    <row r="1371" spans="1:17" ht="18" customHeight="1" x14ac:dyDescent="0.25">
      <c r="A1371" s="441"/>
      <c r="B1371" s="4">
        <v>71958000</v>
      </c>
      <c r="C1371" s="15" t="s">
        <v>32</v>
      </c>
      <c r="D1371" s="15"/>
      <c r="E1371" s="15"/>
      <c r="F1371" s="177"/>
      <c r="G1371" s="4"/>
      <c r="H1371" s="149"/>
      <c r="I1371" s="177"/>
      <c r="J1371" s="15" t="s">
        <v>191</v>
      </c>
      <c r="K1371" s="20" t="s">
        <v>9</v>
      </c>
      <c r="L1371" s="189">
        <v>2061232</v>
      </c>
      <c r="M1371" s="189">
        <f t="shared" ref="M1371:M1378" si="422">L1371</f>
        <v>2061232</v>
      </c>
      <c r="N1371" s="164"/>
      <c r="O1371" s="164"/>
      <c r="P1371" s="164"/>
      <c r="Q1371" s="186">
        <f t="shared" si="347"/>
        <v>2061232</v>
      </c>
    </row>
    <row r="1372" spans="1:17" ht="33.75" customHeight="1" x14ac:dyDescent="0.25">
      <c r="A1372" s="441"/>
      <c r="B1372" s="4">
        <v>71958000</v>
      </c>
      <c r="C1372" s="15" t="s">
        <v>32</v>
      </c>
      <c r="D1372" s="15"/>
      <c r="E1372" s="15"/>
      <c r="F1372" s="177"/>
      <c r="G1372" s="4"/>
      <c r="H1372" s="149"/>
      <c r="I1372" s="177"/>
      <c r="J1372" s="48" t="s">
        <v>188</v>
      </c>
      <c r="K1372" s="454" t="s">
        <v>12</v>
      </c>
      <c r="L1372" s="189">
        <v>890570</v>
      </c>
      <c r="M1372" s="189">
        <f t="shared" si="422"/>
        <v>890570</v>
      </c>
      <c r="N1372" s="164"/>
      <c r="O1372" s="164"/>
      <c r="P1372" s="164"/>
      <c r="Q1372" s="186">
        <f t="shared" si="347"/>
        <v>890570</v>
      </c>
    </row>
    <row r="1373" spans="1:17" ht="31.5" customHeight="1" x14ac:dyDescent="0.25">
      <c r="A1373" s="441"/>
      <c r="B1373" s="4">
        <v>71958000</v>
      </c>
      <c r="C1373" s="15" t="s">
        <v>32</v>
      </c>
      <c r="D1373" s="15"/>
      <c r="E1373" s="15"/>
      <c r="F1373" s="177"/>
      <c r="G1373" s="4"/>
      <c r="H1373" s="149"/>
      <c r="I1373" s="177"/>
      <c r="J1373" s="48" t="s">
        <v>198</v>
      </c>
      <c r="K1373" s="21" t="s">
        <v>8</v>
      </c>
      <c r="L1373" s="189">
        <v>2700604</v>
      </c>
      <c r="M1373" s="189">
        <f t="shared" si="422"/>
        <v>2700604</v>
      </c>
      <c r="N1373" s="164"/>
      <c r="O1373" s="164"/>
      <c r="P1373" s="164"/>
      <c r="Q1373" s="186">
        <f t="shared" si="347"/>
        <v>2700604</v>
      </c>
    </row>
    <row r="1374" spans="1:17" s="291" customFormat="1" ht="31.5" customHeight="1" x14ac:dyDescent="0.25">
      <c r="A1374" s="441"/>
      <c r="B1374" s="4">
        <v>71958000</v>
      </c>
      <c r="C1374" s="15" t="s">
        <v>32</v>
      </c>
      <c r="D1374" s="15"/>
      <c r="E1374" s="15"/>
      <c r="F1374" s="177"/>
      <c r="G1374" s="4"/>
      <c r="H1374" s="149"/>
      <c r="I1374" s="177"/>
      <c r="J1374" s="42" t="s">
        <v>239</v>
      </c>
      <c r="K1374" s="21" t="s">
        <v>240</v>
      </c>
      <c r="L1374" s="189">
        <v>147591</v>
      </c>
      <c r="M1374" s="189">
        <f t="shared" si="422"/>
        <v>147591</v>
      </c>
      <c r="N1374" s="164"/>
      <c r="O1374" s="164"/>
      <c r="P1374" s="164"/>
      <c r="Q1374" s="186">
        <f t="shared" si="347"/>
        <v>147591</v>
      </c>
    </row>
    <row r="1375" spans="1:17" ht="30.75" customHeight="1" x14ac:dyDescent="0.25">
      <c r="A1375" s="441"/>
      <c r="B1375" s="4">
        <v>71958000</v>
      </c>
      <c r="C1375" s="15" t="s">
        <v>32</v>
      </c>
      <c r="D1375" s="15"/>
      <c r="E1375" s="15"/>
      <c r="F1375" s="177"/>
      <c r="G1375" s="4"/>
      <c r="H1375" s="149"/>
      <c r="I1375" s="177"/>
      <c r="J1375" s="48" t="s">
        <v>187</v>
      </c>
      <c r="K1375" s="20" t="s">
        <v>13</v>
      </c>
      <c r="L1375" s="189">
        <v>947511</v>
      </c>
      <c r="M1375" s="189">
        <f t="shared" si="422"/>
        <v>947511</v>
      </c>
      <c r="N1375" s="164"/>
      <c r="O1375" s="164"/>
      <c r="P1375" s="164"/>
      <c r="Q1375" s="186">
        <f t="shared" si="347"/>
        <v>947511</v>
      </c>
    </row>
    <row r="1376" spans="1:17" ht="31.5" customHeight="1" x14ac:dyDescent="0.25">
      <c r="A1376" s="441"/>
      <c r="B1376" s="4">
        <v>71958000</v>
      </c>
      <c r="C1376" s="15" t="s">
        <v>32</v>
      </c>
      <c r="D1376" s="15"/>
      <c r="E1376" s="15"/>
      <c r="F1376" s="177"/>
      <c r="G1376" s="4"/>
      <c r="H1376" s="149"/>
      <c r="I1376" s="177"/>
      <c r="J1376" s="48" t="s">
        <v>192</v>
      </c>
      <c r="K1376" s="21" t="s">
        <v>4</v>
      </c>
      <c r="L1376" s="189">
        <v>431728</v>
      </c>
      <c r="M1376" s="189">
        <f t="shared" si="422"/>
        <v>431728</v>
      </c>
      <c r="N1376" s="164"/>
      <c r="O1376" s="164"/>
      <c r="P1376" s="164"/>
      <c r="Q1376" s="186">
        <f t="shared" si="347"/>
        <v>431728</v>
      </c>
    </row>
    <row r="1377" spans="1:17" ht="32.25" customHeight="1" x14ac:dyDescent="0.25">
      <c r="A1377" s="441"/>
      <c r="B1377" s="4">
        <v>71958000</v>
      </c>
      <c r="C1377" s="15" t="s">
        <v>32</v>
      </c>
      <c r="D1377" s="15"/>
      <c r="E1377" s="15"/>
      <c r="F1377" s="177"/>
      <c r="G1377" s="4"/>
      <c r="H1377" s="149"/>
      <c r="I1377" s="177"/>
      <c r="J1377" s="448" t="s">
        <v>219</v>
      </c>
      <c r="K1377" s="2" t="s">
        <v>69</v>
      </c>
      <c r="L1377" s="189">
        <v>223707</v>
      </c>
      <c r="M1377" s="189">
        <f t="shared" si="422"/>
        <v>223707</v>
      </c>
      <c r="N1377" s="164"/>
      <c r="O1377" s="164"/>
      <c r="P1377" s="164"/>
      <c r="Q1377" s="186">
        <f t="shared" ref="Q1377:Q1437" si="423">M1377+N1377+O1377+P1377</f>
        <v>223707</v>
      </c>
    </row>
    <row r="1378" spans="1:17" ht="18" customHeight="1" x14ac:dyDescent="0.25">
      <c r="A1378" s="442"/>
      <c r="B1378" s="4">
        <v>71958000</v>
      </c>
      <c r="C1378" s="15" t="s">
        <v>32</v>
      </c>
      <c r="D1378" s="15"/>
      <c r="E1378" s="15"/>
      <c r="F1378" s="177"/>
      <c r="G1378" s="4"/>
      <c r="H1378" s="149"/>
      <c r="I1378" s="177"/>
      <c r="J1378" s="15" t="s">
        <v>189</v>
      </c>
      <c r="K1378" s="4">
        <v>21</v>
      </c>
      <c r="L1378" s="189">
        <v>192621</v>
      </c>
      <c r="M1378" s="189">
        <f t="shared" si="422"/>
        <v>192621</v>
      </c>
      <c r="N1378" s="164"/>
      <c r="O1378" s="164"/>
      <c r="P1378" s="164"/>
      <c r="Q1378" s="186">
        <f t="shared" si="423"/>
        <v>192621</v>
      </c>
    </row>
    <row r="1379" spans="1:17" ht="18" customHeight="1" x14ac:dyDescent="0.25">
      <c r="A1379" s="440">
        <v>5</v>
      </c>
      <c r="B1379" s="4">
        <v>71958000</v>
      </c>
      <c r="C1379" s="15" t="s">
        <v>32</v>
      </c>
      <c r="D1379" s="15" t="s">
        <v>32</v>
      </c>
      <c r="E1379" s="15" t="s">
        <v>23</v>
      </c>
      <c r="F1379" s="177" t="s">
        <v>141</v>
      </c>
      <c r="G1379" s="4" t="s">
        <v>68</v>
      </c>
      <c r="H1379" s="149">
        <v>1647.7</v>
      </c>
      <c r="I1379" s="177">
        <v>87</v>
      </c>
      <c r="J1379" s="448" t="s">
        <v>184</v>
      </c>
      <c r="K1379" s="4" t="s">
        <v>5</v>
      </c>
      <c r="L1379" s="189">
        <f>L1380+L1381+L1382+L1383+L1384+L1385+L1386+L1387</f>
        <v>7778227</v>
      </c>
      <c r="M1379" s="164">
        <f>L1379</f>
        <v>7778227</v>
      </c>
      <c r="N1379" s="189">
        <v>0</v>
      </c>
      <c r="O1379" s="164">
        <v>0</v>
      </c>
      <c r="P1379" s="144">
        <v>0</v>
      </c>
      <c r="Q1379" s="186">
        <f t="shared" si="423"/>
        <v>7778227</v>
      </c>
    </row>
    <row r="1380" spans="1:17" ht="18" customHeight="1" x14ac:dyDescent="0.25">
      <c r="A1380" s="441"/>
      <c r="B1380" s="4">
        <v>71958000</v>
      </c>
      <c r="C1380" s="15" t="s">
        <v>32</v>
      </c>
      <c r="D1380" s="15"/>
      <c r="E1380" s="15"/>
      <c r="F1380" s="177"/>
      <c r="G1380" s="4"/>
      <c r="H1380" s="149"/>
      <c r="I1380" s="177"/>
      <c r="J1380" s="15" t="s">
        <v>191</v>
      </c>
      <c r="K1380" s="20" t="s">
        <v>9</v>
      </c>
      <c r="L1380" s="189">
        <v>2086507</v>
      </c>
      <c r="M1380" s="189">
        <f t="shared" ref="M1380:M1387" si="424">L1380</f>
        <v>2086507</v>
      </c>
      <c r="N1380" s="164"/>
      <c r="O1380" s="164"/>
      <c r="P1380" s="164"/>
      <c r="Q1380" s="186">
        <f t="shared" si="423"/>
        <v>2086507</v>
      </c>
    </row>
    <row r="1381" spans="1:17" ht="33.75" customHeight="1" x14ac:dyDescent="0.25">
      <c r="A1381" s="441"/>
      <c r="B1381" s="4">
        <v>71958000</v>
      </c>
      <c r="C1381" s="15" t="s">
        <v>32</v>
      </c>
      <c r="D1381" s="15"/>
      <c r="E1381" s="15"/>
      <c r="F1381" s="177"/>
      <c r="G1381" s="4"/>
      <c r="H1381" s="149"/>
      <c r="I1381" s="177"/>
      <c r="J1381" s="48" t="s">
        <v>188</v>
      </c>
      <c r="K1381" s="454" t="s">
        <v>12</v>
      </c>
      <c r="L1381" s="189">
        <v>891221</v>
      </c>
      <c r="M1381" s="189">
        <f t="shared" si="424"/>
        <v>891221</v>
      </c>
      <c r="N1381" s="164"/>
      <c r="O1381" s="164"/>
      <c r="P1381" s="164"/>
      <c r="Q1381" s="186">
        <f t="shared" si="423"/>
        <v>891221</v>
      </c>
    </row>
    <row r="1382" spans="1:17" ht="31.5" customHeight="1" x14ac:dyDescent="0.25">
      <c r="A1382" s="441"/>
      <c r="B1382" s="4">
        <v>71958000</v>
      </c>
      <c r="C1382" s="15" t="s">
        <v>32</v>
      </c>
      <c r="D1382" s="15"/>
      <c r="E1382" s="15"/>
      <c r="F1382" s="177"/>
      <c r="G1382" s="4"/>
      <c r="H1382" s="149"/>
      <c r="I1382" s="177"/>
      <c r="J1382" s="48" t="s">
        <v>198</v>
      </c>
      <c r="K1382" s="21" t="s">
        <v>8</v>
      </c>
      <c r="L1382" s="189">
        <v>2748988</v>
      </c>
      <c r="M1382" s="189">
        <f t="shared" si="424"/>
        <v>2748988</v>
      </c>
      <c r="N1382" s="164"/>
      <c r="O1382" s="164"/>
      <c r="P1382" s="164"/>
      <c r="Q1382" s="186">
        <f t="shared" si="423"/>
        <v>2748988</v>
      </c>
    </row>
    <row r="1383" spans="1:17" ht="31.5" customHeight="1" x14ac:dyDescent="0.25">
      <c r="A1383" s="441"/>
      <c r="B1383" s="4">
        <v>71958000</v>
      </c>
      <c r="C1383" s="15" t="s">
        <v>32</v>
      </c>
      <c r="D1383" s="15"/>
      <c r="E1383" s="15"/>
      <c r="F1383" s="177"/>
      <c r="G1383" s="4"/>
      <c r="H1383" s="149"/>
      <c r="I1383" s="177"/>
      <c r="J1383" s="42" t="s">
        <v>239</v>
      </c>
      <c r="K1383" s="21" t="s">
        <v>240</v>
      </c>
      <c r="L1383" s="189">
        <v>147987</v>
      </c>
      <c r="M1383" s="189">
        <f t="shared" si="424"/>
        <v>147987</v>
      </c>
      <c r="N1383" s="164"/>
      <c r="O1383" s="164"/>
      <c r="P1383" s="164"/>
      <c r="Q1383" s="186">
        <f t="shared" ref="Q1383" si="425">M1383+N1383+O1383+P1383</f>
        <v>147987</v>
      </c>
    </row>
    <row r="1384" spans="1:17" ht="30.75" customHeight="1" x14ac:dyDescent="0.25">
      <c r="A1384" s="441"/>
      <c r="B1384" s="4">
        <v>71958000</v>
      </c>
      <c r="C1384" s="15" t="s">
        <v>32</v>
      </c>
      <c r="D1384" s="15"/>
      <c r="E1384" s="15"/>
      <c r="F1384" s="177"/>
      <c r="G1384" s="4"/>
      <c r="H1384" s="149"/>
      <c r="I1384" s="177"/>
      <c r="J1384" s="48" t="s">
        <v>187</v>
      </c>
      <c r="K1384" s="20" t="s">
        <v>13</v>
      </c>
      <c r="L1384" s="189">
        <v>1052210</v>
      </c>
      <c r="M1384" s="189">
        <f t="shared" si="424"/>
        <v>1052210</v>
      </c>
      <c r="N1384" s="164"/>
      <c r="O1384" s="164"/>
      <c r="P1384" s="164"/>
      <c r="Q1384" s="186">
        <f t="shared" si="423"/>
        <v>1052210</v>
      </c>
    </row>
    <row r="1385" spans="1:17" ht="31.5" customHeight="1" x14ac:dyDescent="0.25">
      <c r="A1385" s="441"/>
      <c r="B1385" s="4">
        <v>71958000</v>
      </c>
      <c r="C1385" s="15" t="s">
        <v>32</v>
      </c>
      <c r="D1385" s="15"/>
      <c r="E1385" s="15"/>
      <c r="F1385" s="177"/>
      <c r="G1385" s="4"/>
      <c r="H1385" s="149"/>
      <c r="I1385" s="177"/>
      <c r="J1385" s="48" t="s">
        <v>192</v>
      </c>
      <c r="K1385" s="21" t="s">
        <v>4</v>
      </c>
      <c r="L1385" s="189">
        <v>445897</v>
      </c>
      <c r="M1385" s="189">
        <f t="shared" si="424"/>
        <v>445897</v>
      </c>
      <c r="N1385" s="164"/>
      <c r="O1385" s="164"/>
      <c r="P1385" s="164"/>
      <c r="Q1385" s="186">
        <f t="shared" si="423"/>
        <v>445897</v>
      </c>
    </row>
    <row r="1386" spans="1:17" ht="32.25" customHeight="1" x14ac:dyDescent="0.25">
      <c r="A1386" s="441"/>
      <c r="B1386" s="4">
        <v>71958000</v>
      </c>
      <c r="C1386" s="15" t="s">
        <v>32</v>
      </c>
      <c r="D1386" s="15"/>
      <c r="E1386" s="15"/>
      <c r="F1386" s="177"/>
      <c r="G1386" s="4"/>
      <c r="H1386" s="149"/>
      <c r="I1386" s="177"/>
      <c r="J1386" s="448" t="s">
        <v>219</v>
      </c>
      <c r="K1386" s="2" t="s">
        <v>69</v>
      </c>
      <c r="L1386" s="189">
        <v>209054</v>
      </c>
      <c r="M1386" s="189">
        <f t="shared" si="424"/>
        <v>209054</v>
      </c>
      <c r="N1386" s="164"/>
      <c r="O1386" s="164"/>
      <c r="P1386" s="164"/>
      <c r="Q1386" s="186">
        <f t="shared" si="423"/>
        <v>209054</v>
      </c>
    </row>
    <row r="1387" spans="1:17" ht="18" customHeight="1" x14ac:dyDescent="0.25">
      <c r="A1387" s="442"/>
      <c r="B1387" s="4">
        <v>71958000</v>
      </c>
      <c r="C1387" s="15" t="s">
        <v>32</v>
      </c>
      <c r="D1387" s="15"/>
      <c r="E1387" s="15"/>
      <c r="F1387" s="177"/>
      <c r="G1387" s="4"/>
      <c r="H1387" s="149"/>
      <c r="I1387" s="177"/>
      <c r="J1387" s="15" t="s">
        <v>189</v>
      </c>
      <c r="K1387" s="4">
        <v>21</v>
      </c>
      <c r="L1387" s="189">
        <v>196363</v>
      </c>
      <c r="M1387" s="189">
        <f t="shared" si="424"/>
        <v>196363</v>
      </c>
      <c r="N1387" s="164"/>
      <c r="O1387" s="164"/>
      <c r="P1387" s="164"/>
      <c r="Q1387" s="186">
        <f t="shared" si="423"/>
        <v>196363</v>
      </c>
    </row>
    <row r="1388" spans="1:17" ht="18" customHeight="1" x14ac:dyDescent="0.25">
      <c r="A1388" s="105">
        <v>6</v>
      </c>
      <c r="B1388" s="4">
        <v>71958000</v>
      </c>
      <c r="C1388" s="15" t="s">
        <v>32</v>
      </c>
      <c r="D1388" s="15" t="s">
        <v>32</v>
      </c>
      <c r="E1388" s="15" t="s">
        <v>23</v>
      </c>
      <c r="F1388" s="177" t="s">
        <v>142</v>
      </c>
      <c r="G1388" s="4" t="s">
        <v>68</v>
      </c>
      <c r="H1388" s="149">
        <v>1671.5</v>
      </c>
      <c r="I1388" s="177">
        <v>78</v>
      </c>
      <c r="J1388" s="448" t="s">
        <v>184</v>
      </c>
      <c r="K1388" s="4" t="s">
        <v>5</v>
      </c>
      <c r="L1388" s="189">
        <f>L1389+L1390+L1391+L1392+L1393+L1394+L1395+L1396</f>
        <v>7633948</v>
      </c>
      <c r="M1388" s="164">
        <f>L1388</f>
        <v>7633948</v>
      </c>
      <c r="N1388" s="189">
        <v>0</v>
      </c>
      <c r="O1388" s="164">
        <v>0</v>
      </c>
      <c r="P1388" s="144">
        <v>0</v>
      </c>
      <c r="Q1388" s="186">
        <f t="shared" si="423"/>
        <v>7633948</v>
      </c>
    </row>
    <row r="1389" spans="1:17" ht="18" customHeight="1" x14ac:dyDescent="0.25">
      <c r="A1389" s="106"/>
      <c r="B1389" s="4">
        <v>71958000</v>
      </c>
      <c r="C1389" s="15" t="s">
        <v>32</v>
      </c>
      <c r="D1389" s="15"/>
      <c r="E1389" s="15"/>
      <c r="F1389" s="177"/>
      <c r="G1389" s="4"/>
      <c r="H1389" s="149"/>
      <c r="I1389" s="177"/>
      <c r="J1389" s="15" t="s">
        <v>191</v>
      </c>
      <c r="K1389" s="20" t="s">
        <v>9</v>
      </c>
      <c r="L1389" s="189">
        <v>2108296</v>
      </c>
      <c r="M1389" s="189">
        <f t="shared" ref="M1389:M1396" si="426">L1389</f>
        <v>2108296</v>
      </c>
      <c r="N1389" s="164"/>
      <c r="O1389" s="164"/>
      <c r="P1389" s="164"/>
      <c r="Q1389" s="186">
        <f t="shared" si="423"/>
        <v>2108296</v>
      </c>
    </row>
    <row r="1390" spans="1:17" ht="33.75" customHeight="1" x14ac:dyDescent="0.25">
      <c r="A1390" s="106"/>
      <c r="B1390" s="4">
        <v>71958000</v>
      </c>
      <c r="C1390" s="15" t="s">
        <v>32</v>
      </c>
      <c r="D1390" s="15"/>
      <c r="E1390" s="15"/>
      <c r="F1390" s="177"/>
      <c r="G1390" s="4"/>
      <c r="H1390" s="149"/>
      <c r="I1390" s="177"/>
      <c r="J1390" s="48" t="s">
        <v>188</v>
      </c>
      <c r="K1390" s="454" t="s">
        <v>12</v>
      </c>
      <c r="L1390" s="189">
        <v>954977</v>
      </c>
      <c r="M1390" s="189">
        <f t="shared" si="426"/>
        <v>954977</v>
      </c>
      <c r="N1390" s="164"/>
      <c r="O1390" s="164"/>
      <c r="P1390" s="164"/>
      <c r="Q1390" s="186">
        <f t="shared" si="423"/>
        <v>954977</v>
      </c>
    </row>
    <row r="1391" spans="1:17" ht="31.5" customHeight="1" x14ac:dyDescent="0.25">
      <c r="A1391" s="106"/>
      <c r="B1391" s="4">
        <v>71958000</v>
      </c>
      <c r="C1391" s="15" t="s">
        <v>32</v>
      </c>
      <c r="D1391" s="15"/>
      <c r="E1391" s="15"/>
      <c r="F1391" s="177"/>
      <c r="G1391" s="4"/>
      <c r="H1391" s="149"/>
      <c r="I1391" s="177"/>
      <c r="J1391" s="48" t="s">
        <v>198</v>
      </c>
      <c r="K1391" s="21" t="s">
        <v>8</v>
      </c>
      <c r="L1391" s="189">
        <v>2700945</v>
      </c>
      <c r="M1391" s="189">
        <f t="shared" si="426"/>
        <v>2700945</v>
      </c>
      <c r="N1391" s="164"/>
      <c r="O1391" s="164"/>
      <c r="P1391" s="164"/>
      <c r="Q1391" s="186">
        <f t="shared" si="423"/>
        <v>2700945</v>
      </c>
    </row>
    <row r="1392" spans="1:17" s="291" customFormat="1" ht="31.5" customHeight="1" x14ac:dyDescent="0.25">
      <c r="A1392" s="441"/>
      <c r="B1392" s="4">
        <v>71958000</v>
      </c>
      <c r="C1392" s="15" t="s">
        <v>32</v>
      </c>
      <c r="D1392" s="15"/>
      <c r="E1392" s="15"/>
      <c r="F1392" s="177"/>
      <c r="G1392" s="4"/>
      <c r="H1392" s="149"/>
      <c r="I1392" s="177"/>
      <c r="J1392" s="42" t="s">
        <v>239</v>
      </c>
      <c r="K1392" s="21" t="s">
        <v>240</v>
      </c>
      <c r="L1392" s="189">
        <v>146515</v>
      </c>
      <c r="M1392" s="189">
        <f t="shared" si="426"/>
        <v>146515</v>
      </c>
      <c r="N1392" s="164"/>
      <c r="O1392" s="164"/>
      <c r="P1392" s="164"/>
      <c r="Q1392" s="186">
        <f t="shared" si="423"/>
        <v>146515</v>
      </c>
    </row>
    <row r="1393" spans="1:17" ht="30.75" customHeight="1" x14ac:dyDescent="0.25">
      <c r="A1393" s="106"/>
      <c r="B1393" s="4">
        <v>71958000</v>
      </c>
      <c r="C1393" s="15" t="s">
        <v>32</v>
      </c>
      <c r="D1393" s="15"/>
      <c r="E1393" s="15"/>
      <c r="F1393" s="177"/>
      <c r="G1393" s="4"/>
      <c r="H1393" s="149"/>
      <c r="I1393" s="177"/>
      <c r="J1393" s="48" t="s">
        <v>187</v>
      </c>
      <c r="K1393" s="20" t="s">
        <v>13</v>
      </c>
      <c r="L1393" s="189">
        <v>911466</v>
      </c>
      <c r="M1393" s="189">
        <f t="shared" si="426"/>
        <v>911466</v>
      </c>
      <c r="N1393" s="164"/>
      <c r="O1393" s="164"/>
      <c r="P1393" s="164"/>
      <c r="Q1393" s="186">
        <f t="shared" si="423"/>
        <v>911466</v>
      </c>
    </row>
    <row r="1394" spans="1:17" ht="31.5" customHeight="1" x14ac:dyDescent="0.25">
      <c r="A1394" s="106"/>
      <c r="B1394" s="4">
        <v>71958000</v>
      </c>
      <c r="C1394" s="15" t="s">
        <v>32</v>
      </c>
      <c r="D1394" s="15"/>
      <c r="E1394" s="15"/>
      <c r="F1394" s="177"/>
      <c r="G1394" s="4"/>
      <c r="H1394" s="149"/>
      <c r="I1394" s="177"/>
      <c r="J1394" s="48" t="s">
        <v>192</v>
      </c>
      <c r="K1394" s="21" t="s">
        <v>4</v>
      </c>
      <c r="L1394" s="189">
        <v>446056</v>
      </c>
      <c r="M1394" s="189">
        <f t="shared" si="426"/>
        <v>446056</v>
      </c>
      <c r="N1394" s="164"/>
      <c r="O1394" s="164"/>
      <c r="P1394" s="164"/>
      <c r="Q1394" s="186">
        <f t="shared" si="423"/>
        <v>446056</v>
      </c>
    </row>
    <row r="1395" spans="1:17" ht="32.25" customHeight="1" x14ac:dyDescent="0.25">
      <c r="A1395" s="106"/>
      <c r="B1395" s="4">
        <v>71958000</v>
      </c>
      <c r="C1395" s="15" t="s">
        <v>32</v>
      </c>
      <c r="D1395" s="15"/>
      <c r="E1395" s="15"/>
      <c r="F1395" s="177"/>
      <c r="G1395" s="4"/>
      <c r="H1395" s="149"/>
      <c r="I1395" s="177"/>
      <c r="J1395" s="448" t="s">
        <v>219</v>
      </c>
      <c r="K1395" s="2" t="s">
        <v>69</v>
      </c>
      <c r="L1395" s="189">
        <v>172293</v>
      </c>
      <c r="M1395" s="189">
        <f t="shared" si="426"/>
        <v>172293</v>
      </c>
      <c r="N1395" s="164"/>
      <c r="O1395" s="164"/>
      <c r="P1395" s="164"/>
      <c r="Q1395" s="186">
        <f t="shared" si="423"/>
        <v>172293</v>
      </c>
    </row>
    <row r="1396" spans="1:17" ht="18" customHeight="1" x14ac:dyDescent="0.25">
      <c r="A1396" s="107"/>
      <c r="B1396" s="4">
        <v>71958000</v>
      </c>
      <c r="C1396" s="15" t="s">
        <v>32</v>
      </c>
      <c r="D1396" s="15"/>
      <c r="E1396" s="15"/>
      <c r="F1396" s="177"/>
      <c r="G1396" s="4"/>
      <c r="H1396" s="149"/>
      <c r="I1396" s="177"/>
      <c r="J1396" s="15" t="s">
        <v>189</v>
      </c>
      <c r="K1396" s="4">
        <v>21</v>
      </c>
      <c r="L1396" s="189">
        <v>193400</v>
      </c>
      <c r="M1396" s="189">
        <f t="shared" si="426"/>
        <v>193400</v>
      </c>
      <c r="N1396" s="164"/>
      <c r="O1396" s="164"/>
      <c r="P1396" s="164"/>
      <c r="Q1396" s="186">
        <f t="shared" si="423"/>
        <v>193400</v>
      </c>
    </row>
    <row r="1397" spans="1:17" ht="18" customHeight="1" x14ac:dyDescent="0.25">
      <c r="A1397" s="440">
        <v>7</v>
      </c>
      <c r="B1397" s="4">
        <v>71958000</v>
      </c>
      <c r="C1397" s="15" t="s">
        <v>32</v>
      </c>
      <c r="D1397" s="15" t="s">
        <v>32</v>
      </c>
      <c r="E1397" s="15" t="s">
        <v>143</v>
      </c>
      <c r="F1397" s="177" t="s">
        <v>144</v>
      </c>
      <c r="G1397" s="4" t="s">
        <v>68</v>
      </c>
      <c r="H1397" s="149">
        <v>1981.8</v>
      </c>
      <c r="I1397" s="177">
        <v>95</v>
      </c>
      <c r="J1397" s="459" t="s">
        <v>184</v>
      </c>
      <c r="K1397" s="4" t="s">
        <v>5</v>
      </c>
      <c r="L1397" s="189">
        <f>L1398+L1399+L1400+L1402+L1403+L1404+L1405+L1401</f>
        <v>8097961</v>
      </c>
      <c r="M1397" s="189">
        <f t="shared" ref="M1397:P1397" si="427">M1398+M1399+M1400+M1402+M1403+M1404+M1405+M1401</f>
        <v>8097961</v>
      </c>
      <c r="N1397" s="189">
        <f t="shared" si="427"/>
        <v>0</v>
      </c>
      <c r="O1397" s="189">
        <f t="shared" si="427"/>
        <v>0</v>
      </c>
      <c r="P1397" s="189">
        <f t="shared" si="427"/>
        <v>0</v>
      </c>
      <c r="Q1397" s="186">
        <f t="shared" si="423"/>
        <v>8097961</v>
      </c>
    </row>
    <row r="1398" spans="1:17" ht="18" customHeight="1" x14ac:dyDescent="0.25">
      <c r="A1398" s="441"/>
      <c r="B1398" s="4">
        <v>71958000</v>
      </c>
      <c r="C1398" s="15" t="s">
        <v>32</v>
      </c>
      <c r="D1398" s="15"/>
      <c r="E1398" s="15"/>
      <c r="F1398" s="177"/>
      <c r="G1398" s="4"/>
      <c r="H1398" s="149"/>
      <c r="I1398" s="177"/>
      <c r="J1398" s="15" t="s">
        <v>191</v>
      </c>
      <c r="K1398" s="20" t="s">
        <v>9</v>
      </c>
      <c r="L1398" s="189">
        <v>4457606</v>
      </c>
      <c r="M1398" s="189">
        <f t="shared" ref="M1398:M1405" si="428">L1398</f>
        <v>4457606</v>
      </c>
      <c r="N1398" s="164"/>
      <c r="O1398" s="164"/>
      <c r="P1398" s="164"/>
      <c r="Q1398" s="186">
        <f t="shared" si="423"/>
        <v>4457606</v>
      </c>
    </row>
    <row r="1399" spans="1:17" ht="33.75" customHeight="1" x14ac:dyDescent="0.25">
      <c r="A1399" s="441"/>
      <c r="B1399" s="4">
        <v>71958000</v>
      </c>
      <c r="C1399" s="15" t="s">
        <v>32</v>
      </c>
      <c r="D1399" s="15"/>
      <c r="E1399" s="15"/>
      <c r="F1399" s="177"/>
      <c r="G1399" s="4"/>
      <c r="H1399" s="149"/>
      <c r="I1399" s="177"/>
      <c r="J1399" s="48" t="s">
        <v>188</v>
      </c>
      <c r="K1399" s="460" t="s">
        <v>12</v>
      </c>
      <c r="L1399" s="189">
        <v>768451</v>
      </c>
      <c r="M1399" s="189">
        <f t="shared" si="428"/>
        <v>768451</v>
      </c>
      <c r="N1399" s="164"/>
      <c r="O1399" s="164"/>
      <c r="P1399" s="164"/>
      <c r="Q1399" s="186">
        <f t="shared" si="423"/>
        <v>768451</v>
      </c>
    </row>
    <row r="1400" spans="1:17" ht="31.5" customHeight="1" x14ac:dyDescent="0.25">
      <c r="A1400" s="441"/>
      <c r="B1400" s="4">
        <v>71958000</v>
      </c>
      <c r="C1400" s="15" t="s">
        <v>32</v>
      </c>
      <c r="D1400" s="15"/>
      <c r="E1400" s="15"/>
      <c r="F1400" s="177"/>
      <c r="G1400" s="4"/>
      <c r="H1400" s="149"/>
      <c r="I1400" s="177"/>
      <c r="J1400" s="48" t="s">
        <v>198</v>
      </c>
      <c r="K1400" s="21" t="s">
        <v>8</v>
      </c>
      <c r="L1400" s="189">
        <v>1253578</v>
      </c>
      <c r="M1400" s="189">
        <f t="shared" si="428"/>
        <v>1253578</v>
      </c>
      <c r="N1400" s="164"/>
      <c r="O1400" s="164"/>
      <c r="P1400" s="164"/>
      <c r="Q1400" s="186">
        <f t="shared" si="423"/>
        <v>1253578</v>
      </c>
    </row>
    <row r="1401" spans="1:17" ht="31.5" customHeight="1" x14ac:dyDescent="0.25">
      <c r="A1401" s="458"/>
      <c r="B1401" s="4">
        <v>71958000</v>
      </c>
      <c r="C1401" s="15" t="s">
        <v>32</v>
      </c>
      <c r="D1401" s="15"/>
      <c r="E1401" s="15"/>
      <c r="F1401" s="177"/>
      <c r="G1401" s="4"/>
      <c r="H1401" s="149"/>
      <c r="I1401" s="177"/>
      <c r="J1401" s="42" t="s">
        <v>239</v>
      </c>
      <c r="K1401" s="21" t="s">
        <v>240</v>
      </c>
      <c r="L1401" s="189">
        <v>168731</v>
      </c>
      <c r="M1401" s="189">
        <f t="shared" si="428"/>
        <v>168731</v>
      </c>
      <c r="N1401" s="164"/>
      <c r="O1401" s="164"/>
      <c r="P1401" s="164"/>
      <c r="Q1401" s="186">
        <f t="shared" si="423"/>
        <v>168731</v>
      </c>
    </row>
    <row r="1402" spans="1:17" ht="30.75" customHeight="1" x14ac:dyDescent="0.25">
      <c r="A1402" s="441"/>
      <c r="B1402" s="4">
        <v>71958000</v>
      </c>
      <c r="C1402" s="15" t="s">
        <v>32</v>
      </c>
      <c r="D1402" s="15"/>
      <c r="E1402" s="15"/>
      <c r="F1402" s="177"/>
      <c r="G1402" s="4"/>
      <c r="H1402" s="149"/>
      <c r="I1402" s="177"/>
      <c r="J1402" s="48" t="s">
        <v>187</v>
      </c>
      <c r="K1402" s="20" t="s">
        <v>13</v>
      </c>
      <c r="L1402" s="189">
        <v>565277</v>
      </c>
      <c r="M1402" s="189">
        <f t="shared" si="428"/>
        <v>565277</v>
      </c>
      <c r="N1402" s="164"/>
      <c r="O1402" s="164"/>
      <c r="P1402" s="164"/>
      <c r="Q1402" s="186">
        <f t="shared" si="423"/>
        <v>565277</v>
      </c>
    </row>
    <row r="1403" spans="1:17" ht="31.5" customHeight="1" x14ac:dyDescent="0.25">
      <c r="A1403" s="441"/>
      <c r="B1403" s="4">
        <v>71958000</v>
      </c>
      <c r="C1403" s="15" t="s">
        <v>32</v>
      </c>
      <c r="D1403" s="15"/>
      <c r="E1403" s="15"/>
      <c r="F1403" s="177"/>
      <c r="G1403" s="4"/>
      <c r="H1403" s="149"/>
      <c r="I1403" s="177"/>
      <c r="J1403" s="48" t="s">
        <v>192</v>
      </c>
      <c r="K1403" s="21" t="s">
        <v>4</v>
      </c>
      <c r="L1403" s="189">
        <v>318334</v>
      </c>
      <c r="M1403" s="189">
        <f t="shared" si="428"/>
        <v>318334</v>
      </c>
      <c r="N1403" s="164"/>
      <c r="O1403" s="164"/>
      <c r="P1403" s="164"/>
      <c r="Q1403" s="186">
        <f t="shared" si="423"/>
        <v>318334</v>
      </c>
    </row>
    <row r="1404" spans="1:17" ht="32.25" customHeight="1" x14ac:dyDescent="0.25">
      <c r="A1404" s="441"/>
      <c r="B1404" s="4">
        <v>71958000</v>
      </c>
      <c r="C1404" s="15" t="s">
        <v>32</v>
      </c>
      <c r="D1404" s="15"/>
      <c r="E1404" s="15"/>
      <c r="F1404" s="177"/>
      <c r="G1404" s="4"/>
      <c r="H1404" s="149"/>
      <c r="I1404" s="177"/>
      <c r="J1404" s="459" t="s">
        <v>219</v>
      </c>
      <c r="K1404" s="2" t="s">
        <v>69</v>
      </c>
      <c r="L1404" s="189">
        <v>396318</v>
      </c>
      <c r="M1404" s="189">
        <f t="shared" si="428"/>
        <v>396318</v>
      </c>
      <c r="N1404" s="164"/>
      <c r="O1404" s="164"/>
      <c r="P1404" s="164"/>
      <c r="Q1404" s="186">
        <f t="shared" si="423"/>
        <v>396318</v>
      </c>
    </row>
    <row r="1405" spans="1:17" ht="18" customHeight="1" x14ac:dyDescent="0.25">
      <c r="A1405" s="442"/>
      <c r="B1405" s="4">
        <v>71958000</v>
      </c>
      <c r="C1405" s="15" t="s">
        <v>32</v>
      </c>
      <c r="D1405" s="15"/>
      <c r="E1405" s="15"/>
      <c r="F1405" s="177"/>
      <c r="G1405" s="4"/>
      <c r="H1405" s="149"/>
      <c r="I1405" s="177"/>
      <c r="J1405" s="15" t="s">
        <v>189</v>
      </c>
      <c r="K1405" s="4">
        <v>21</v>
      </c>
      <c r="L1405" s="189">
        <v>169666</v>
      </c>
      <c r="M1405" s="189">
        <f t="shared" si="428"/>
        <v>169666</v>
      </c>
      <c r="N1405" s="164"/>
      <c r="O1405" s="164"/>
      <c r="P1405" s="164"/>
      <c r="Q1405" s="186">
        <f t="shared" si="423"/>
        <v>169666</v>
      </c>
    </row>
    <row r="1406" spans="1:17" ht="18" customHeight="1" x14ac:dyDescent="0.25">
      <c r="A1406" s="440">
        <v>8</v>
      </c>
      <c r="B1406" s="4">
        <v>71958000</v>
      </c>
      <c r="C1406" s="15" t="s">
        <v>32</v>
      </c>
      <c r="D1406" s="15" t="s">
        <v>32</v>
      </c>
      <c r="E1406" s="15" t="s">
        <v>143</v>
      </c>
      <c r="F1406" s="177" t="s">
        <v>145</v>
      </c>
      <c r="G1406" s="4" t="s">
        <v>68</v>
      </c>
      <c r="H1406" s="149">
        <v>1982.3</v>
      </c>
      <c r="I1406" s="177">
        <v>106</v>
      </c>
      <c r="J1406" s="459" t="s">
        <v>184</v>
      </c>
      <c r="K1406" s="4" t="s">
        <v>5</v>
      </c>
      <c r="L1406" s="189">
        <f>L1407+L1408+L1409+L1411+L1412+L1413+L1414+L1410</f>
        <v>7947311</v>
      </c>
      <c r="M1406" s="189">
        <f t="shared" ref="M1406:P1406" si="429">M1407+M1408+M1409+M1411+M1412+M1413+M1414+M1410</f>
        <v>7947311</v>
      </c>
      <c r="N1406" s="189">
        <f t="shared" si="429"/>
        <v>0</v>
      </c>
      <c r="O1406" s="189">
        <f t="shared" si="429"/>
        <v>0</v>
      </c>
      <c r="P1406" s="189">
        <f t="shared" si="429"/>
        <v>0</v>
      </c>
      <c r="Q1406" s="186">
        <f t="shared" si="423"/>
        <v>7947311</v>
      </c>
    </row>
    <row r="1407" spans="1:17" ht="18" customHeight="1" x14ac:dyDescent="0.25">
      <c r="A1407" s="441"/>
      <c r="B1407" s="4">
        <v>71958000</v>
      </c>
      <c r="C1407" s="15" t="s">
        <v>32</v>
      </c>
      <c r="D1407" s="15"/>
      <c r="E1407" s="15"/>
      <c r="F1407" s="177"/>
      <c r="G1407" s="4"/>
      <c r="H1407" s="149"/>
      <c r="I1407" s="177"/>
      <c r="J1407" s="15" t="s">
        <v>191</v>
      </c>
      <c r="K1407" s="20" t="s">
        <v>9</v>
      </c>
      <c r="L1407" s="189">
        <v>4500925</v>
      </c>
      <c r="M1407" s="189">
        <f t="shared" ref="M1407:M1414" si="430">L1407</f>
        <v>4500925</v>
      </c>
      <c r="N1407" s="164"/>
      <c r="O1407" s="164"/>
      <c r="P1407" s="164"/>
      <c r="Q1407" s="186">
        <f t="shared" si="423"/>
        <v>4500925</v>
      </c>
    </row>
    <row r="1408" spans="1:17" ht="33.75" customHeight="1" x14ac:dyDescent="0.25">
      <c r="A1408" s="441"/>
      <c r="B1408" s="4">
        <v>71958000</v>
      </c>
      <c r="C1408" s="15" t="s">
        <v>32</v>
      </c>
      <c r="D1408" s="15"/>
      <c r="E1408" s="15"/>
      <c r="F1408" s="177"/>
      <c r="G1408" s="4"/>
      <c r="H1408" s="149"/>
      <c r="I1408" s="177"/>
      <c r="J1408" s="48" t="s">
        <v>188</v>
      </c>
      <c r="K1408" s="460" t="s">
        <v>12</v>
      </c>
      <c r="L1408" s="189">
        <v>740062</v>
      </c>
      <c r="M1408" s="189">
        <f t="shared" si="430"/>
        <v>740062</v>
      </c>
      <c r="N1408" s="164"/>
      <c r="O1408" s="164"/>
      <c r="P1408" s="164"/>
      <c r="Q1408" s="186">
        <f t="shared" si="423"/>
        <v>740062</v>
      </c>
    </row>
    <row r="1409" spans="1:17" ht="31.5" customHeight="1" x14ac:dyDescent="0.25">
      <c r="A1409" s="441"/>
      <c r="B1409" s="4">
        <v>71958000</v>
      </c>
      <c r="C1409" s="15" t="s">
        <v>32</v>
      </c>
      <c r="D1409" s="15"/>
      <c r="E1409" s="15"/>
      <c r="F1409" s="177"/>
      <c r="G1409" s="4"/>
      <c r="H1409" s="149"/>
      <c r="I1409" s="177"/>
      <c r="J1409" s="48" t="s">
        <v>198</v>
      </c>
      <c r="K1409" s="21" t="s">
        <v>8</v>
      </c>
      <c r="L1409" s="189">
        <v>1208416</v>
      </c>
      <c r="M1409" s="189">
        <f t="shared" si="430"/>
        <v>1208416</v>
      </c>
      <c r="N1409" s="164"/>
      <c r="O1409" s="164"/>
      <c r="P1409" s="164"/>
      <c r="Q1409" s="186">
        <f t="shared" si="423"/>
        <v>1208416</v>
      </c>
    </row>
    <row r="1410" spans="1:17" ht="31.5" customHeight="1" x14ac:dyDescent="0.25">
      <c r="A1410" s="458"/>
      <c r="B1410" s="4">
        <v>71958000</v>
      </c>
      <c r="C1410" s="15" t="s">
        <v>32</v>
      </c>
      <c r="D1410" s="15"/>
      <c r="E1410" s="15"/>
      <c r="F1410" s="177"/>
      <c r="G1410" s="4"/>
      <c r="H1410" s="149"/>
      <c r="I1410" s="177"/>
      <c r="J1410" s="42" t="s">
        <v>239</v>
      </c>
      <c r="K1410" s="21" t="s">
        <v>240</v>
      </c>
      <c r="L1410" s="189">
        <v>155763</v>
      </c>
      <c r="M1410" s="189">
        <f t="shared" si="430"/>
        <v>155763</v>
      </c>
      <c r="N1410" s="164"/>
      <c r="O1410" s="164"/>
      <c r="P1410" s="164"/>
      <c r="Q1410" s="186">
        <f t="shared" si="423"/>
        <v>155763</v>
      </c>
    </row>
    <row r="1411" spans="1:17" ht="30.75" customHeight="1" x14ac:dyDescent="0.25">
      <c r="A1411" s="441"/>
      <c r="B1411" s="4">
        <v>71958000</v>
      </c>
      <c r="C1411" s="15" t="s">
        <v>32</v>
      </c>
      <c r="D1411" s="15"/>
      <c r="E1411" s="15"/>
      <c r="F1411" s="177"/>
      <c r="G1411" s="4"/>
      <c r="H1411" s="149"/>
      <c r="I1411" s="177"/>
      <c r="J1411" s="48" t="s">
        <v>187</v>
      </c>
      <c r="K1411" s="20" t="s">
        <v>13</v>
      </c>
      <c r="L1411" s="189">
        <v>544868</v>
      </c>
      <c r="M1411" s="189">
        <f t="shared" si="430"/>
        <v>544868</v>
      </c>
      <c r="N1411" s="164"/>
      <c r="O1411" s="164"/>
      <c r="P1411" s="164"/>
      <c r="Q1411" s="186">
        <f t="shared" si="423"/>
        <v>544868</v>
      </c>
    </row>
    <row r="1412" spans="1:17" ht="31.5" customHeight="1" x14ac:dyDescent="0.25">
      <c r="A1412" s="441"/>
      <c r="B1412" s="4">
        <v>71958000</v>
      </c>
      <c r="C1412" s="15" t="s">
        <v>32</v>
      </c>
      <c r="D1412" s="15"/>
      <c r="E1412" s="15"/>
      <c r="F1412" s="177"/>
      <c r="G1412" s="4"/>
      <c r="H1412" s="149"/>
      <c r="I1412" s="177"/>
      <c r="J1412" s="48" t="s">
        <v>192</v>
      </c>
      <c r="K1412" s="21" t="s">
        <v>4</v>
      </c>
      <c r="L1412" s="189">
        <v>313688</v>
      </c>
      <c r="M1412" s="189">
        <f t="shared" si="430"/>
        <v>313688</v>
      </c>
      <c r="N1412" s="164"/>
      <c r="O1412" s="164"/>
      <c r="P1412" s="164"/>
      <c r="Q1412" s="186">
        <f t="shared" si="423"/>
        <v>313688</v>
      </c>
    </row>
    <row r="1413" spans="1:17" ht="32.25" customHeight="1" x14ac:dyDescent="0.25">
      <c r="A1413" s="441"/>
      <c r="B1413" s="4">
        <v>71958000</v>
      </c>
      <c r="C1413" s="15" t="s">
        <v>32</v>
      </c>
      <c r="D1413" s="15"/>
      <c r="E1413" s="15"/>
      <c r="F1413" s="177"/>
      <c r="G1413" s="4"/>
      <c r="H1413" s="149"/>
      <c r="I1413" s="177"/>
      <c r="J1413" s="459" t="s">
        <v>219</v>
      </c>
      <c r="K1413" s="2" t="s">
        <v>69</v>
      </c>
      <c r="L1413" s="189">
        <v>317079</v>
      </c>
      <c r="M1413" s="189">
        <f t="shared" si="430"/>
        <v>317079</v>
      </c>
      <c r="N1413" s="164"/>
      <c r="O1413" s="164"/>
      <c r="P1413" s="164"/>
      <c r="Q1413" s="186">
        <f t="shared" si="423"/>
        <v>317079</v>
      </c>
    </row>
    <row r="1414" spans="1:17" ht="18" customHeight="1" x14ac:dyDescent="0.25">
      <c r="A1414" s="442"/>
      <c r="B1414" s="4">
        <v>71958000</v>
      </c>
      <c r="C1414" s="15" t="s">
        <v>32</v>
      </c>
      <c r="D1414" s="15"/>
      <c r="E1414" s="15"/>
      <c r="F1414" s="177"/>
      <c r="G1414" s="4"/>
      <c r="H1414" s="149"/>
      <c r="I1414" s="177"/>
      <c r="J1414" s="15" t="s">
        <v>189</v>
      </c>
      <c r="K1414" s="4">
        <v>21</v>
      </c>
      <c r="L1414" s="189">
        <v>166510</v>
      </c>
      <c r="M1414" s="189">
        <f t="shared" si="430"/>
        <v>166510</v>
      </c>
      <c r="N1414" s="164"/>
      <c r="O1414" s="164"/>
      <c r="P1414" s="164"/>
      <c r="Q1414" s="186">
        <f t="shared" si="423"/>
        <v>166510</v>
      </c>
    </row>
    <row r="1415" spans="1:17" ht="18" customHeight="1" x14ac:dyDescent="0.25">
      <c r="A1415" s="477">
        <v>9</v>
      </c>
      <c r="B1415" s="4">
        <v>71958000</v>
      </c>
      <c r="C1415" s="15" t="s">
        <v>32</v>
      </c>
      <c r="D1415" s="15" t="s">
        <v>32</v>
      </c>
      <c r="E1415" s="15" t="s">
        <v>146</v>
      </c>
      <c r="F1415" s="177">
        <v>8</v>
      </c>
      <c r="G1415" s="4" t="s">
        <v>68</v>
      </c>
      <c r="H1415" s="149">
        <v>3293.5</v>
      </c>
      <c r="I1415" s="177">
        <v>127</v>
      </c>
      <c r="J1415" s="448" t="s">
        <v>184</v>
      </c>
      <c r="K1415" s="4" t="s">
        <v>5</v>
      </c>
      <c r="L1415" s="189">
        <f>L1416+L1417+L1418+L1419+L1420+L1421+L1422</f>
        <v>10961667</v>
      </c>
      <c r="M1415" s="164">
        <f>L1415</f>
        <v>10961667</v>
      </c>
      <c r="N1415" s="189">
        <v>0</v>
      </c>
      <c r="O1415" s="164">
        <v>0</v>
      </c>
      <c r="P1415" s="144">
        <v>0</v>
      </c>
      <c r="Q1415" s="186">
        <f>M1415+N1415+O1415+P1415</f>
        <v>10961667</v>
      </c>
    </row>
    <row r="1416" spans="1:17" ht="18" customHeight="1" x14ac:dyDescent="0.25">
      <c r="A1416" s="478"/>
      <c r="B1416" s="4">
        <v>71958000</v>
      </c>
      <c r="C1416" s="15" t="s">
        <v>32</v>
      </c>
      <c r="D1416" s="15"/>
      <c r="E1416" s="15"/>
      <c r="F1416" s="177"/>
      <c r="G1416" s="4"/>
      <c r="H1416" s="149"/>
      <c r="I1416" s="177"/>
      <c r="J1416" s="15" t="s">
        <v>191</v>
      </c>
      <c r="K1416" s="20" t="s">
        <v>9</v>
      </c>
      <c r="L1416" s="189">
        <v>3611150</v>
      </c>
      <c r="M1416" s="189">
        <f t="shared" ref="M1416:M1422" si="431">L1416</f>
        <v>3611150</v>
      </c>
      <c r="N1416" s="164"/>
      <c r="O1416" s="164"/>
      <c r="P1416" s="164"/>
      <c r="Q1416" s="186">
        <f t="shared" si="423"/>
        <v>3611150</v>
      </c>
    </row>
    <row r="1417" spans="1:17" ht="33.75" customHeight="1" x14ac:dyDescent="0.25">
      <c r="A1417" s="478"/>
      <c r="B1417" s="4">
        <v>71958000</v>
      </c>
      <c r="C1417" s="15" t="s">
        <v>32</v>
      </c>
      <c r="D1417" s="15"/>
      <c r="E1417" s="15"/>
      <c r="F1417" s="177"/>
      <c r="G1417" s="4"/>
      <c r="H1417" s="149"/>
      <c r="I1417" s="177"/>
      <c r="J1417" s="48" t="s">
        <v>188</v>
      </c>
      <c r="K1417" s="454" t="s">
        <v>12</v>
      </c>
      <c r="L1417" s="189">
        <v>1900741</v>
      </c>
      <c r="M1417" s="189">
        <f t="shared" si="431"/>
        <v>1900741</v>
      </c>
      <c r="N1417" s="164"/>
      <c r="O1417" s="164"/>
      <c r="P1417" s="164"/>
      <c r="Q1417" s="186">
        <f t="shared" si="423"/>
        <v>1900741</v>
      </c>
    </row>
    <row r="1418" spans="1:17" ht="31.5" customHeight="1" x14ac:dyDescent="0.25">
      <c r="A1418" s="478"/>
      <c r="B1418" s="4">
        <v>71958000</v>
      </c>
      <c r="C1418" s="15" t="s">
        <v>32</v>
      </c>
      <c r="D1418" s="15"/>
      <c r="E1418" s="15"/>
      <c r="F1418" s="177"/>
      <c r="G1418" s="4"/>
      <c r="H1418" s="149"/>
      <c r="I1418" s="177"/>
      <c r="J1418" s="48" t="s">
        <v>198</v>
      </c>
      <c r="K1418" s="21" t="s">
        <v>8</v>
      </c>
      <c r="L1418" s="189">
        <v>1587514</v>
      </c>
      <c r="M1418" s="189">
        <f t="shared" si="431"/>
        <v>1587514</v>
      </c>
      <c r="N1418" s="164"/>
      <c r="O1418" s="164"/>
      <c r="P1418" s="164"/>
      <c r="Q1418" s="186">
        <f t="shared" si="423"/>
        <v>1587514</v>
      </c>
    </row>
    <row r="1419" spans="1:17" ht="30.75" customHeight="1" x14ac:dyDescent="0.25">
      <c r="A1419" s="478"/>
      <c r="B1419" s="4">
        <v>71958000</v>
      </c>
      <c r="C1419" s="15" t="s">
        <v>32</v>
      </c>
      <c r="D1419" s="15"/>
      <c r="E1419" s="15"/>
      <c r="F1419" s="177"/>
      <c r="G1419" s="4"/>
      <c r="H1419" s="149"/>
      <c r="I1419" s="177"/>
      <c r="J1419" s="48" t="s">
        <v>187</v>
      </c>
      <c r="K1419" s="20" t="s">
        <v>13</v>
      </c>
      <c r="L1419" s="189">
        <v>2136765</v>
      </c>
      <c r="M1419" s="189">
        <f t="shared" si="431"/>
        <v>2136765</v>
      </c>
      <c r="N1419" s="164"/>
      <c r="O1419" s="164"/>
      <c r="P1419" s="164"/>
      <c r="Q1419" s="186">
        <f t="shared" si="423"/>
        <v>2136765</v>
      </c>
    </row>
    <row r="1420" spans="1:17" ht="31.5" customHeight="1" x14ac:dyDescent="0.25">
      <c r="A1420" s="478"/>
      <c r="B1420" s="4">
        <v>71958000</v>
      </c>
      <c r="C1420" s="15" t="s">
        <v>32</v>
      </c>
      <c r="D1420" s="15"/>
      <c r="E1420" s="15"/>
      <c r="F1420" s="177"/>
      <c r="G1420" s="4"/>
      <c r="H1420" s="149"/>
      <c r="I1420" s="177"/>
      <c r="J1420" s="48" t="s">
        <v>192</v>
      </c>
      <c r="K1420" s="21" t="s">
        <v>4</v>
      </c>
      <c r="L1420" s="189">
        <v>727820</v>
      </c>
      <c r="M1420" s="189">
        <f t="shared" si="431"/>
        <v>727820</v>
      </c>
      <c r="N1420" s="164"/>
      <c r="O1420" s="164"/>
      <c r="P1420" s="164"/>
      <c r="Q1420" s="186">
        <f t="shared" si="423"/>
        <v>727820</v>
      </c>
    </row>
    <row r="1421" spans="1:17" ht="32.25" customHeight="1" x14ac:dyDescent="0.25">
      <c r="A1421" s="478"/>
      <c r="B1421" s="4">
        <v>71958000</v>
      </c>
      <c r="C1421" s="15" t="s">
        <v>32</v>
      </c>
      <c r="D1421" s="15"/>
      <c r="E1421" s="15"/>
      <c r="F1421" s="177"/>
      <c r="G1421" s="4"/>
      <c r="H1421" s="149"/>
      <c r="I1421" s="177"/>
      <c r="J1421" s="448" t="s">
        <v>219</v>
      </c>
      <c r="K1421" s="2" t="s">
        <v>69</v>
      </c>
      <c r="L1421" s="189">
        <v>701284</v>
      </c>
      <c r="M1421" s="189">
        <f t="shared" si="431"/>
        <v>701284</v>
      </c>
      <c r="N1421" s="164"/>
      <c r="O1421" s="164"/>
      <c r="P1421" s="164"/>
      <c r="Q1421" s="186">
        <f t="shared" si="423"/>
        <v>701284</v>
      </c>
    </row>
    <row r="1422" spans="1:17" ht="18" customHeight="1" x14ac:dyDescent="0.25">
      <c r="A1422" s="479"/>
      <c r="B1422" s="442">
        <v>71958000</v>
      </c>
      <c r="C1422" s="118" t="s">
        <v>32</v>
      </c>
      <c r="D1422" s="118"/>
      <c r="E1422" s="118"/>
      <c r="F1422" s="222"/>
      <c r="G1422" s="442"/>
      <c r="H1422" s="223"/>
      <c r="I1422" s="222"/>
      <c r="J1422" s="118" t="s">
        <v>189</v>
      </c>
      <c r="K1422" s="442">
        <v>21</v>
      </c>
      <c r="L1422" s="224">
        <v>296393</v>
      </c>
      <c r="M1422" s="189">
        <f t="shared" si="431"/>
        <v>296393</v>
      </c>
      <c r="N1422" s="225"/>
      <c r="O1422" s="225"/>
      <c r="P1422" s="225"/>
      <c r="Q1422" s="186">
        <f t="shared" si="423"/>
        <v>296393</v>
      </c>
    </row>
    <row r="1423" spans="1:17" ht="18" customHeight="1" x14ac:dyDescent="0.25">
      <c r="A1423" s="440">
        <v>10</v>
      </c>
      <c r="B1423" s="4">
        <v>71958000</v>
      </c>
      <c r="C1423" s="15" t="s">
        <v>32</v>
      </c>
      <c r="D1423" s="15" t="s">
        <v>32</v>
      </c>
      <c r="E1423" s="15" t="s">
        <v>146</v>
      </c>
      <c r="F1423" s="177">
        <v>12</v>
      </c>
      <c r="G1423" s="4" t="s">
        <v>68</v>
      </c>
      <c r="H1423" s="149">
        <v>2460.5</v>
      </c>
      <c r="I1423" s="177">
        <v>127</v>
      </c>
      <c r="J1423" s="448" t="s">
        <v>184</v>
      </c>
      <c r="K1423" s="4" t="s">
        <v>5</v>
      </c>
      <c r="L1423" s="189">
        <f>L1424+L1425+L1426+L1427+L1428+L1429+L1430</f>
        <v>8873758</v>
      </c>
      <c r="M1423" s="164">
        <f>L1423</f>
        <v>8873758</v>
      </c>
      <c r="N1423" s="189">
        <v>0</v>
      </c>
      <c r="O1423" s="164">
        <v>0</v>
      </c>
      <c r="P1423" s="144">
        <v>0</v>
      </c>
      <c r="Q1423" s="186">
        <f t="shared" si="423"/>
        <v>8873758</v>
      </c>
    </row>
    <row r="1424" spans="1:17" ht="18" customHeight="1" x14ac:dyDescent="0.25">
      <c r="A1424" s="441"/>
      <c r="B1424" s="4">
        <v>71958000</v>
      </c>
      <c r="C1424" s="15" t="s">
        <v>32</v>
      </c>
      <c r="D1424" s="15"/>
      <c r="E1424" s="15"/>
      <c r="F1424" s="177"/>
      <c r="G1424" s="4"/>
      <c r="H1424" s="149"/>
      <c r="I1424" s="177"/>
      <c r="J1424" s="15" t="s">
        <v>191</v>
      </c>
      <c r="K1424" s="20" t="s">
        <v>9</v>
      </c>
      <c r="L1424" s="189">
        <v>2347443</v>
      </c>
      <c r="M1424" s="189">
        <f t="shared" ref="M1424:M1430" si="432">L1424</f>
        <v>2347443</v>
      </c>
      <c r="N1424" s="164"/>
      <c r="O1424" s="164"/>
      <c r="P1424" s="164"/>
      <c r="Q1424" s="186">
        <f t="shared" si="423"/>
        <v>2347443</v>
      </c>
    </row>
    <row r="1425" spans="1:17" ht="33.75" customHeight="1" x14ac:dyDescent="0.25">
      <c r="A1425" s="441"/>
      <c r="B1425" s="4">
        <v>71958000</v>
      </c>
      <c r="C1425" s="15" t="s">
        <v>32</v>
      </c>
      <c r="D1425" s="15"/>
      <c r="E1425" s="15"/>
      <c r="F1425" s="177"/>
      <c r="G1425" s="4"/>
      <c r="H1425" s="149"/>
      <c r="I1425" s="177"/>
      <c r="J1425" s="48" t="s">
        <v>188</v>
      </c>
      <c r="K1425" s="454" t="s">
        <v>12</v>
      </c>
      <c r="L1425" s="189">
        <v>1442044</v>
      </c>
      <c r="M1425" s="189">
        <f t="shared" si="432"/>
        <v>1442044</v>
      </c>
      <c r="N1425" s="164"/>
      <c r="O1425" s="164"/>
      <c r="P1425" s="164"/>
      <c r="Q1425" s="186">
        <f t="shared" si="423"/>
        <v>1442044</v>
      </c>
    </row>
    <row r="1426" spans="1:17" ht="31.5" customHeight="1" x14ac:dyDescent="0.25">
      <c r="A1426" s="441"/>
      <c r="B1426" s="4">
        <v>71958000</v>
      </c>
      <c r="C1426" s="15" t="s">
        <v>32</v>
      </c>
      <c r="D1426" s="15"/>
      <c r="E1426" s="15"/>
      <c r="F1426" s="177"/>
      <c r="G1426" s="4"/>
      <c r="H1426" s="149"/>
      <c r="I1426" s="177"/>
      <c r="J1426" s="48" t="s">
        <v>198</v>
      </c>
      <c r="K1426" s="21" t="s">
        <v>8</v>
      </c>
      <c r="L1426" s="189">
        <v>1878021</v>
      </c>
      <c r="M1426" s="189">
        <f t="shared" si="432"/>
        <v>1878021</v>
      </c>
      <c r="N1426" s="164"/>
      <c r="O1426" s="164"/>
      <c r="P1426" s="164"/>
      <c r="Q1426" s="186">
        <f t="shared" si="423"/>
        <v>1878021</v>
      </c>
    </row>
    <row r="1427" spans="1:17" ht="30.75" customHeight="1" x14ac:dyDescent="0.25">
      <c r="A1427" s="441"/>
      <c r="B1427" s="4">
        <v>71958000</v>
      </c>
      <c r="C1427" s="15" t="s">
        <v>32</v>
      </c>
      <c r="D1427" s="15"/>
      <c r="E1427" s="15"/>
      <c r="F1427" s="177"/>
      <c r="G1427" s="4"/>
      <c r="H1427" s="149"/>
      <c r="I1427" s="177"/>
      <c r="J1427" s="48" t="s">
        <v>187</v>
      </c>
      <c r="K1427" s="20" t="s">
        <v>13</v>
      </c>
      <c r="L1427" s="189">
        <v>1857990</v>
      </c>
      <c r="M1427" s="189">
        <f t="shared" si="432"/>
        <v>1857990</v>
      </c>
      <c r="N1427" s="164"/>
      <c r="O1427" s="164"/>
      <c r="P1427" s="164"/>
      <c r="Q1427" s="186">
        <f t="shared" si="423"/>
        <v>1857990</v>
      </c>
    </row>
    <row r="1428" spans="1:17" ht="31.5" customHeight="1" x14ac:dyDescent="0.25">
      <c r="A1428" s="441"/>
      <c r="B1428" s="4">
        <v>71958000</v>
      </c>
      <c r="C1428" s="15" t="s">
        <v>32</v>
      </c>
      <c r="D1428" s="15"/>
      <c r="E1428" s="15"/>
      <c r="F1428" s="177"/>
      <c r="G1428" s="4"/>
      <c r="H1428" s="149"/>
      <c r="I1428" s="177"/>
      <c r="J1428" s="48" t="s">
        <v>192</v>
      </c>
      <c r="K1428" s="21" t="s">
        <v>4</v>
      </c>
      <c r="L1428" s="189">
        <v>625653</v>
      </c>
      <c r="M1428" s="189">
        <f t="shared" si="432"/>
        <v>625653</v>
      </c>
      <c r="N1428" s="164"/>
      <c r="O1428" s="164"/>
      <c r="P1428" s="164"/>
      <c r="Q1428" s="186">
        <f t="shared" si="423"/>
        <v>625653</v>
      </c>
    </row>
    <row r="1429" spans="1:17" ht="32.25" customHeight="1" x14ac:dyDescent="0.25">
      <c r="A1429" s="441"/>
      <c r="B1429" s="4">
        <v>71958000</v>
      </c>
      <c r="C1429" s="15" t="s">
        <v>32</v>
      </c>
      <c r="D1429" s="15"/>
      <c r="E1429" s="15"/>
      <c r="F1429" s="177"/>
      <c r="G1429" s="4"/>
      <c r="H1429" s="149"/>
      <c r="I1429" s="177"/>
      <c r="J1429" s="448" t="s">
        <v>219</v>
      </c>
      <c r="K1429" s="2" t="s">
        <v>69</v>
      </c>
      <c r="L1429" s="189">
        <v>488174</v>
      </c>
      <c r="M1429" s="189">
        <f t="shared" si="432"/>
        <v>488174</v>
      </c>
      <c r="N1429" s="164"/>
      <c r="O1429" s="164"/>
      <c r="P1429" s="164"/>
      <c r="Q1429" s="186">
        <f t="shared" si="423"/>
        <v>488174</v>
      </c>
    </row>
    <row r="1430" spans="1:17" ht="18" customHeight="1" x14ac:dyDescent="0.25">
      <c r="A1430" s="442"/>
      <c r="B1430" s="4">
        <v>71958000</v>
      </c>
      <c r="C1430" s="15" t="s">
        <v>32</v>
      </c>
      <c r="D1430" s="15"/>
      <c r="E1430" s="15"/>
      <c r="F1430" s="177"/>
      <c r="G1430" s="4"/>
      <c r="H1430" s="149"/>
      <c r="I1430" s="177"/>
      <c r="J1430" s="15" t="s">
        <v>189</v>
      </c>
      <c r="K1430" s="4">
        <v>21</v>
      </c>
      <c r="L1430" s="189">
        <v>234433</v>
      </c>
      <c r="M1430" s="189">
        <f t="shared" si="432"/>
        <v>234433</v>
      </c>
      <c r="N1430" s="164"/>
      <c r="O1430" s="164"/>
      <c r="P1430" s="164"/>
      <c r="Q1430" s="186">
        <f t="shared" si="423"/>
        <v>234433</v>
      </c>
    </row>
    <row r="1431" spans="1:17" ht="18" customHeight="1" x14ac:dyDescent="0.25">
      <c r="A1431" s="440">
        <v>11</v>
      </c>
      <c r="B1431" s="4">
        <v>71958000</v>
      </c>
      <c r="C1431" s="15" t="s">
        <v>32</v>
      </c>
      <c r="D1431" s="15" t="s">
        <v>32</v>
      </c>
      <c r="E1431" s="15" t="s">
        <v>146</v>
      </c>
      <c r="F1431" s="177">
        <v>16</v>
      </c>
      <c r="G1431" s="4" t="s">
        <v>68</v>
      </c>
      <c r="H1431" s="149">
        <v>1480.7</v>
      </c>
      <c r="I1431" s="177">
        <v>79</v>
      </c>
      <c r="J1431" s="448" t="s">
        <v>184</v>
      </c>
      <c r="K1431" s="4" t="s">
        <v>5</v>
      </c>
      <c r="L1431" s="189">
        <f>L1432+L1433+L1434+L1435+L1436+L1437+L1438</f>
        <v>7734752</v>
      </c>
      <c r="M1431" s="164">
        <f>L1431</f>
        <v>7734752</v>
      </c>
      <c r="N1431" s="189">
        <v>0</v>
      </c>
      <c r="O1431" s="164">
        <v>0</v>
      </c>
      <c r="P1431" s="144">
        <v>0</v>
      </c>
      <c r="Q1431" s="186">
        <f t="shared" si="423"/>
        <v>7734752</v>
      </c>
    </row>
    <row r="1432" spans="1:17" ht="18" customHeight="1" x14ac:dyDescent="0.25">
      <c r="A1432" s="441"/>
      <c r="B1432" s="4">
        <v>71958000</v>
      </c>
      <c r="C1432" s="15" t="s">
        <v>32</v>
      </c>
      <c r="D1432" s="15"/>
      <c r="E1432" s="15"/>
      <c r="F1432" s="177"/>
      <c r="G1432" s="4"/>
      <c r="H1432" s="149"/>
      <c r="I1432" s="177"/>
      <c r="J1432" s="15" t="s">
        <v>191</v>
      </c>
      <c r="K1432" s="20" t="s">
        <v>9</v>
      </c>
      <c r="L1432" s="189">
        <v>2328482</v>
      </c>
      <c r="M1432" s="189">
        <f t="shared" ref="M1432:M1438" si="433">L1432</f>
        <v>2328482</v>
      </c>
      <c r="N1432" s="164"/>
      <c r="O1432" s="164"/>
      <c r="P1432" s="164"/>
      <c r="Q1432" s="186">
        <f t="shared" si="423"/>
        <v>2328482</v>
      </c>
    </row>
    <row r="1433" spans="1:17" ht="33.75" customHeight="1" x14ac:dyDescent="0.25">
      <c r="A1433" s="441"/>
      <c r="B1433" s="4">
        <v>71958000</v>
      </c>
      <c r="C1433" s="15" t="s">
        <v>32</v>
      </c>
      <c r="D1433" s="15"/>
      <c r="E1433" s="15"/>
      <c r="F1433" s="177"/>
      <c r="G1433" s="4"/>
      <c r="H1433" s="149"/>
      <c r="I1433" s="177"/>
      <c r="J1433" s="48" t="s">
        <v>188</v>
      </c>
      <c r="K1433" s="454" t="s">
        <v>12</v>
      </c>
      <c r="L1433" s="189">
        <v>1106575</v>
      </c>
      <c r="M1433" s="189">
        <f t="shared" si="433"/>
        <v>1106575</v>
      </c>
      <c r="N1433" s="164"/>
      <c r="O1433" s="164"/>
      <c r="P1433" s="164"/>
      <c r="Q1433" s="186">
        <f t="shared" si="423"/>
        <v>1106575</v>
      </c>
    </row>
    <row r="1434" spans="1:17" ht="31.5" customHeight="1" x14ac:dyDescent="0.25">
      <c r="A1434" s="441"/>
      <c r="B1434" s="4">
        <v>71958000</v>
      </c>
      <c r="C1434" s="15" t="s">
        <v>32</v>
      </c>
      <c r="D1434" s="15"/>
      <c r="E1434" s="15"/>
      <c r="F1434" s="177"/>
      <c r="G1434" s="4"/>
      <c r="H1434" s="149"/>
      <c r="I1434" s="177"/>
      <c r="J1434" s="48" t="s">
        <v>198</v>
      </c>
      <c r="K1434" s="21" t="s">
        <v>8</v>
      </c>
      <c r="L1434" s="189">
        <v>1514601</v>
      </c>
      <c r="M1434" s="189">
        <f t="shared" si="433"/>
        <v>1514601</v>
      </c>
      <c r="N1434" s="164"/>
      <c r="O1434" s="164"/>
      <c r="P1434" s="164"/>
      <c r="Q1434" s="186">
        <f t="shared" si="423"/>
        <v>1514601</v>
      </c>
    </row>
    <row r="1435" spans="1:17" ht="30.75" customHeight="1" x14ac:dyDescent="0.25">
      <c r="A1435" s="441"/>
      <c r="B1435" s="4">
        <v>71958000</v>
      </c>
      <c r="C1435" s="15" t="s">
        <v>32</v>
      </c>
      <c r="D1435" s="15"/>
      <c r="E1435" s="15"/>
      <c r="F1435" s="177"/>
      <c r="G1435" s="4"/>
      <c r="H1435" s="149"/>
      <c r="I1435" s="177"/>
      <c r="J1435" s="48" t="s">
        <v>187</v>
      </c>
      <c r="K1435" s="20" t="s">
        <v>13</v>
      </c>
      <c r="L1435" s="189">
        <v>1548697</v>
      </c>
      <c r="M1435" s="189">
        <f t="shared" si="433"/>
        <v>1548697</v>
      </c>
      <c r="N1435" s="164"/>
      <c r="O1435" s="164"/>
      <c r="P1435" s="164"/>
      <c r="Q1435" s="186">
        <f t="shared" si="423"/>
        <v>1548697</v>
      </c>
    </row>
    <row r="1436" spans="1:17" ht="31.5" customHeight="1" x14ac:dyDescent="0.25">
      <c r="A1436" s="441"/>
      <c r="B1436" s="4">
        <v>71958000</v>
      </c>
      <c r="C1436" s="15" t="s">
        <v>32</v>
      </c>
      <c r="D1436" s="15"/>
      <c r="E1436" s="15"/>
      <c r="F1436" s="177"/>
      <c r="G1436" s="4"/>
      <c r="H1436" s="149"/>
      <c r="I1436" s="177"/>
      <c r="J1436" s="48" t="s">
        <v>192</v>
      </c>
      <c r="K1436" s="21" t="s">
        <v>4</v>
      </c>
      <c r="L1436" s="189">
        <v>531578</v>
      </c>
      <c r="M1436" s="189">
        <f t="shared" si="433"/>
        <v>531578</v>
      </c>
      <c r="N1436" s="164"/>
      <c r="O1436" s="164"/>
      <c r="P1436" s="164"/>
      <c r="Q1436" s="186">
        <f t="shared" si="423"/>
        <v>531578</v>
      </c>
    </row>
    <row r="1437" spans="1:17" ht="32.25" customHeight="1" x14ac:dyDescent="0.25">
      <c r="A1437" s="441"/>
      <c r="B1437" s="4">
        <v>71958000</v>
      </c>
      <c r="C1437" s="15" t="s">
        <v>32</v>
      </c>
      <c r="D1437" s="15"/>
      <c r="E1437" s="15"/>
      <c r="F1437" s="177"/>
      <c r="G1437" s="4"/>
      <c r="H1437" s="149"/>
      <c r="I1437" s="177"/>
      <c r="J1437" s="448" t="s">
        <v>219</v>
      </c>
      <c r="K1437" s="2" t="s">
        <v>69</v>
      </c>
      <c r="L1437" s="189">
        <v>509737</v>
      </c>
      <c r="M1437" s="189">
        <f t="shared" si="433"/>
        <v>509737</v>
      </c>
      <c r="N1437" s="164"/>
      <c r="O1437" s="164"/>
      <c r="P1437" s="164"/>
      <c r="Q1437" s="186">
        <f t="shared" si="423"/>
        <v>509737</v>
      </c>
    </row>
    <row r="1438" spans="1:17" ht="18" customHeight="1" x14ac:dyDescent="0.25">
      <c r="A1438" s="442"/>
      <c r="B1438" s="4">
        <v>71958000</v>
      </c>
      <c r="C1438" s="15" t="s">
        <v>32</v>
      </c>
      <c r="D1438" s="15"/>
      <c r="E1438" s="15"/>
      <c r="F1438" s="177"/>
      <c r="G1438" s="4"/>
      <c r="H1438" s="149"/>
      <c r="I1438" s="177"/>
      <c r="J1438" s="15" t="s">
        <v>189</v>
      </c>
      <c r="K1438" s="4">
        <v>21</v>
      </c>
      <c r="L1438" s="189">
        <v>195082</v>
      </c>
      <c r="M1438" s="189">
        <f t="shared" si="433"/>
        <v>195082</v>
      </c>
      <c r="N1438" s="164"/>
      <c r="O1438" s="164"/>
      <c r="P1438" s="164"/>
      <c r="Q1438" s="186">
        <f t="shared" ref="Q1438:Q1487" si="434">M1438+N1438+O1438+P1438</f>
        <v>195082</v>
      </c>
    </row>
    <row r="1439" spans="1:17" ht="18" customHeight="1" x14ac:dyDescent="0.25">
      <c r="A1439" s="440">
        <v>12</v>
      </c>
      <c r="B1439" s="4">
        <v>71958000</v>
      </c>
      <c r="C1439" s="15" t="s">
        <v>32</v>
      </c>
      <c r="D1439" s="15" t="s">
        <v>32</v>
      </c>
      <c r="E1439" s="15" t="s">
        <v>149</v>
      </c>
      <c r="F1439" s="177">
        <v>10</v>
      </c>
      <c r="G1439" s="4" t="s">
        <v>68</v>
      </c>
      <c r="H1439" s="149">
        <v>4893.6000000000004</v>
      </c>
      <c r="I1439" s="177">
        <v>224</v>
      </c>
      <c r="J1439" s="448" t="s">
        <v>184</v>
      </c>
      <c r="K1439" s="4" t="s">
        <v>5</v>
      </c>
      <c r="L1439" s="189">
        <f>L1440+L1441+L1442+L1443+L1444+L1445+L1446</f>
        <v>17755482</v>
      </c>
      <c r="M1439" s="164">
        <f>L1439</f>
        <v>17755482</v>
      </c>
      <c r="N1439" s="189">
        <v>0</v>
      </c>
      <c r="O1439" s="164">
        <v>0</v>
      </c>
      <c r="P1439" s="144">
        <v>0</v>
      </c>
      <c r="Q1439" s="186">
        <f t="shared" si="434"/>
        <v>17755482</v>
      </c>
    </row>
    <row r="1440" spans="1:17" ht="18" customHeight="1" x14ac:dyDescent="0.25">
      <c r="A1440" s="441"/>
      <c r="B1440" s="4">
        <v>71958000</v>
      </c>
      <c r="C1440" s="15" t="s">
        <v>32</v>
      </c>
      <c r="D1440" s="15"/>
      <c r="E1440" s="15"/>
      <c r="F1440" s="177"/>
      <c r="G1440" s="4"/>
      <c r="H1440" s="149"/>
      <c r="I1440" s="177"/>
      <c r="J1440" s="15" t="s">
        <v>191</v>
      </c>
      <c r="K1440" s="20" t="s">
        <v>9</v>
      </c>
      <c r="L1440" s="189">
        <v>3905648</v>
      </c>
      <c r="M1440" s="189">
        <f t="shared" ref="M1440:M1446" si="435">L1440</f>
        <v>3905648</v>
      </c>
      <c r="N1440" s="164"/>
      <c r="O1440" s="164"/>
      <c r="P1440" s="164"/>
      <c r="Q1440" s="186">
        <f t="shared" si="434"/>
        <v>3905648</v>
      </c>
    </row>
    <row r="1441" spans="1:17" ht="33.75" customHeight="1" x14ac:dyDescent="0.25">
      <c r="A1441" s="441"/>
      <c r="B1441" s="4">
        <v>71958000</v>
      </c>
      <c r="C1441" s="15" t="s">
        <v>32</v>
      </c>
      <c r="D1441" s="15"/>
      <c r="E1441" s="15"/>
      <c r="F1441" s="177"/>
      <c r="G1441" s="4"/>
      <c r="H1441" s="149"/>
      <c r="I1441" s="177"/>
      <c r="J1441" s="48" t="s">
        <v>188</v>
      </c>
      <c r="K1441" s="454" t="s">
        <v>12</v>
      </c>
      <c r="L1441" s="189">
        <v>2352902</v>
      </c>
      <c r="M1441" s="189">
        <f t="shared" si="435"/>
        <v>2352902</v>
      </c>
      <c r="N1441" s="164"/>
      <c r="O1441" s="164"/>
      <c r="P1441" s="164"/>
      <c r="Q1441" s="186">
        <f t="shared" si="434"/>
        <v>2352902</v>
      </c>
    </row>
    <row r="1442" spans="1:17" ht="31.5" customHeight="1" x14ac:dyDescent="0.25">
      <c r="A1442" s="441"/>
      <c r="B1442" s="4">
        <v>71958000</v>
      </c>
      <c r="C1442" s="15" t="s">
        <v>32</v>
      </c>
      <c r="D1442" s="15"/>
      <c r="E1442" s="15"/>
      <c r="F1442" s="177"/>
      <c r="G1442" s="4"/>
      <c r="H1442" s="149"/>
      <c r="I1442" s="177"/>
      <c r="J1442" s="48" t="s">
        <v>198</v>
      </c>
      <c r="K1442" s="21" t="s">
        <v>8</v>
      </c>
      <c r="L1442" s="189">
        <v>6168923</v>
      </c>
      <c r="M1442" s="189">
        <f t="shared" si="435"/>
        <v>6168923</v>
      </c>
      <c r="N1442" s="164"/>
      <c r="O1442" s="164"/>
      <c r="P1442" s="164"/>
      <c r="Q1442" s="186">
        <f t="shared" si="434"/>
        <v>6168923</v>
      </c>
    </row>
    <row r="1443" spans="1:17" s="291" customFormat="1" ht="31.5" customHeight="1" x14ac:dyDescent="0.25">
      <c r="A1443" s="441"/>
      <c r="B1443" s="4">
        <v>71958000</v>
      </c>
      <c r="C1443" s="15" t="s">
        <v>32</v>
      </c>
      <c r="D1443" s="15"/>
      <c r="E1443" s="15"/>
      <c r="F1443" s="177"/>
      <c r="G1443" s="4"/>
      <c r="H1443" s="149"/>
      <c r="I1443" s="177"/>
      <c r="J1443" s="42" t="s">
        <v>239</v>
      </c>
      <c r="K1443" s="21" t="s">
        <v>240</v>
      </c>
      <c r="L1443" s="189">
        <v>152380</v>
      </c>
      <c r="M1443" s="189">
        <f t="shared" si="435"/>
        <v>152380</v>
      </c>
      <c r="N1443" s="164"/>
      <c r="O1443" s="164"/>
      <c r="P1443" s="164"/>
      <c r="Q1443" s="186">
        <f t="shared" si="434"/>
        <v>152380</v>
      </c>
    </row>
    <row r="1444" spans="1:17" ht="30.75" customHeight="1" x14ac:dyDescent="0.25">
      <c r="A1444" s="441"/>
      <c r="B1444" s="4">
        <v>71958000</v>
      </c>
      <c r="C1444" s="15" t="s">
        <v>32</v>
      </c>
      <c r="D1444" s="15"/>
      <c r="E1444" s="15"/>
      <c r="F1444" s="177"/>
      <c r="G1444" s="4"/>
      <c r="H1444" s="149"/>
      <c r="I1444" s="177"/>
      <c r="J1444" s="48" t="s">
        <v>187</v>
      </c>
      <c r="K1444" s="20" t="s">
        <v>13</v>
      </c>
      <c r="L1444" s="189">
        <v>3440450</v>
      </c>
      <c r="M1444" s="189">
        <f t="shared" si="435"/>
        <v>3440450</v>
      </c>
      <c r="N1444" s="164"/>
      <c r="O1444" s="164"/>
      <c r="P1444" s="164"/>
      <c r="Q1444" s="186">
        <f t="shared" si="434"/>
        <v>3440450</v>
      </c>
    </row>
    <row r="1445" spans="1:17" ht="31.5" customHeight="1" x14ac:dyDescent="0.25">
      <c r="A1445" s="441"/>
      <c r="B1445" s="4">
        <v>71958000</v>
      </c>
      <c r="C1445" s="15" t="s">
        <v>32</v>
      </c>
      <c r="D1445" s="15"/>
      <c r="E1445" s="15"/>
      <c r="F1445" s="177"/>
      <c r="G1445" s="4"/>
      <c r="H1445" s="149"/>
      <c r="I1445" s="177"/>
      <c r="J1445" s="48" t="s">
        <v>192</v>
      </c>
      <c r="K1445" s="21" t="s">
        <v>4</v>
      </c>
      <c r="L1445" s="189">
        <v>1363172</v>
      </c>
      <c r="M1445" s="189">
        <f t="shared" si="435"/>
        <v>1363172</v>
      </c>
      <c r="N1445" s="164"/>
      <c r="O1445" s="164"/>
      <c r="P1445" s="164"/>
      <c r="Q1445" s="186">
        <f t="shared" si="434"/>
        <v>1363172</v>
      </c>
    </row>
    <row r="1446" spans="1:17" ht="18" customHeight="1" x14ac:dyDescent="0.25">
      <c r="A1446" s="442"/>
      <c r="B1446" s="4">
        <v>71958000</v>
      </c>
      <c r="C1446" s="15" t="s">
        <v>32</v>
      </c>
      <c r="D1446" s="15"/>
      <c r="E1446" s="15"/>
      <c r="F1446" s="177"/>
      <c r="G1446" s="4"/>
      <c r="H1446" s="149"/>
      <c r="I1446" s="177"/>
      <c r="J1446" s="15" t="s">
        <v>189</v>
      </c>
      <c r="K1446" s="4">
        <v>21</v>
      </c>
      <c r="L1446" s="189">
        <v>372007</v>
      </c>
      <c r="M1446" s="189">
        <f t="shared" si="435"/>
        <v>372007</v>
      </c>
      <c r="N1446" s="164"/>
      <c r="O1446" s="164"/>
      <c r="P1446" s="164"/>
      <c r="Q1446" s="186">
        <f t="shared" si="434"/>
        <v>372007</v>
      </c>
    </row>
    <row r="1447" spans="1:17" ht="18" customHeight="1" x14ac:dyDescent="0.25">
      <c r="A1447" s="440">
        <v>13</v>
      </c>
      <c r="B1447" s="4">
        <v>71958000</v>
      </c>
      <c r="C1447" s="15" t="s">
        <v>32</v>
      </c>
      <c r="D1447" s="15" t="s">
        <v>32</v>
      </c>
      <c r="E1447" s="15" t="s">
        <v>149</v>
      </c>
      <c r="F1447" s="177">
        <v>8</v>
      </c>
      <c r="G1447" s="4" t="s">
        <v>68</v>
      </c>
      <c r="H1447" s="149">
        <v>4871.1000000000004</v>
      </c>
      <c r="I1447" s="177">
        <v>182</v>
      </c>
      <c r="J1447" s="448" t="s">
        <v>184</v>
      </c>
      <c r="K1447" s="4" t="s">
        <v>5</v>
      </c>
      <c r="L1447" s="189">
        <f>L1448+L1449</f>
        <v>2996195</v>
      </c>
      <c r="M1447" s="164">
        <f>L1447</f>
        <v>2996195</v>
      </c>
      <c r="N1447" s="189">
        <v>0</v>
      </c>
      <c r="O1447" s="164">
        <v>0</v>
      </c>
      <c r="P1447" s="144">
        <v>0</v>
      </c>
      <c r="Q1447" s="186">
        <f t="shared" si="434"/>
        <v>2996195</v>
      </c>
    </row>
    <row r="1448" spans="1:17" ht="33" customHeight="1" x14ac:dyDescent="0.25">
      <c r="A1448" s="441"/>
      <c r="B1448" s="4">
        <v>71958000</v>
      </c>
      <c r="C1448" s="15" t="s">
        <v>32</v>
      </c>
      <c r="D1448" s="15"/>
      <c r="E1448" s="15"/>
      <c r="F1448" s="177"/>
      <c r="G1448" s="4"/>
      <c r="H1448" s="149"/>
      <c r="I1448" s="177"/>
      <c r="J1448" s="16" t="s">
        <v>194</v>
      </c>
      <c r="K1448" s="2" t="s">
        <v>37</v>
      </c>
      <c r="L1448" s="189">
        <v>2933419</v>
      </c>
      <c r="M1448" s="189">
        <f t="shared" ref="M1448:M1449" si="436">L1448</f>
        <v>2933419</v>
      </c>
      <c r="N1448" s="164"/>
      <c r="O1448" s="164"/>
      <c r="P1448" s="164"/>
      <c r="Q1448" s="186">
        <f t="shared" si="434"/>
        <v>2933419</v>
      </c>
    </row>
    <row r="1449" spans="1:17" ht="18" customHeight="1" x14ac:dyDescent="0.25">
      <c r="A1449" s="442"/>
      <c r="B1449" s="4">
        <v>71958000</v>
      </c>
      <c r="C1449" s="15" t="s">
        <v>32</v>
      </c>
      <c r="D1449" s="15"/>
      <c r="E1449" s="15"/>
      <c r="F1449" s="177"/>
      <c r="G1449" s="4"/>
      <c r="H1449" s="149"/>
      <c r="I1449" s="177"/>
      <c r="J1449" s="15" t="s">
        <v>189</v>
      </c>
      <c r="K1449" s="4">
        <v>21</v>
      </c>
      <c r="L1449" s="189">
        <v>62776</v>
      </c>
      <c r="M1449" s="189">
        <f t="shared" si="436"/>
        <v>62776</v>
      </c>
      <c r="N1449" s="164"/>
      <c r="O1449" s="164"/>
      <c r="P1449" s="164"/>
      <c r="Q1449" s="186">
        <f t="shared" si="434"/>
        <v>62776</v>
      </c>
    </row>
    <row r="1450" spans="1:17" ht="18" customHeight="1" x14ac:dyDescent="0.25">
      <c r="A1450" s="440">
        <v>14</v>
      </c>
      <c r="B1450" s="4">
        <v>71958000</v>
      </c>
      <c r="C1450" s="15" t="s">
        <v>32</v>
      </c>
      <c r="D1450" s="15" t="s">
        <v>32</v>
      </c>
      <c r="E1450" s="15" t="s">
        <v>23</v>
      </c>
      <c r="F1450" s="177">
        <v>22</v>
      </c>
      <c r="G1450" s="4" t="s">
        <v>68</v>
      </c>
      <c r="H1450" s="149">
        <v>3329.3</v>
      </c>
      <c r="I1450" s="177">
        <v>151</v>
      </c>
      <c r="J1450" s="448" t="s">
        <v>184</v>
      </c>
      <c r="K1450" s="4" t="s">
        <v>5</v>
      </c>
      <c r="L1450" s="189">
        <f>L1451+L1452+L1453+L1454+L1455+L1456+L1457+L1458</f>
        <v>14847779</v>
      </c>
      <c r="M1450" s="164">
        <f>L1450</f>
        <v>14847779</v>
      </c>
      <c r="N1450" s="189">
        <v>0</v>
      </c>
      <c r="O1450" s="164">
        <v>0</v>
      </c>
      <c r="P1450" s="144">
        <v>0</v>
      </c>
      <c r="Q1450" s="186">
        <f t="shared" si="434"/>
        <v>14847779</v>
      </c>
    </row>
    <row r="1451" spans="1:17" ht="18" customHeight="1" x14ac:dyDescent="0.25">
      <c r="A1451" s="441"/>
      <c r="B1451" s="4">
        <v>71958000</v>
      </c>
      <c r="C1451" s="15" t="s">
        <v>32</v>
      </c>
      <c r="D1451" s="15"/>
      <c r="E1451" s="15"/>
      <c r="F1451" s="177"/>
      <c r="G1451" s="4"/>
      <c r="H1451" s="149"/>
      <c r="I1451" s="177"/>
      <c r="J1451" s="15" t="s">
        <v>191</v>
      </c>
      <c r="K1451" s="20" t="s">
        <v>9</v>
      </c>
      <c r="L1451" s="189">
        <v>4193077</v>
      </c>
      <c r="M1451" s="189">
        <f t="shared" ref="M1451:M1458" si="437">L1451</f>
        <v>4193077</v>
      </c>
      <c r="N1451" s="164"/>
      <c r="O1451" s="164"/>
      <c r="P1451" s="164"/>
      <c r="Q1451" s="186">
        <f t="shared" si="434"/>
        <v>4193077</v>
      </c>
    </row>
    <row r="1452" spans="1:17" ht="33.75" customHeight="1" x14ac:dyDescent="0.25">
      <c r="A1452" s="441"/>
      <c r="B1452" s="4">
        <v>71958000</v>
      </c>
      <c r="C1452" s="15" t="s">
        <v>32</v>
      </c>
      <c r="D1452" s="15"/>
      <c r="E1452" s="15"/>
      <c r="F1452" s="177"/>
      <c r="G1452" s="4"/>
      <c r="H1452" s="149"/>
      <c r="I1452" s="177"/>
      <c r="J1452" s="48" t="s">
        <v>188</v>
      </c>
      <c r="K1452" s="454" t="s">
        <v>12</v>
      </c>
      <c r="L1452" s="189">
        <v>1588491</v>
      </c>
      <c r="M1452" s="189">
        <f t="shared" si="437"/>
        <v>1588491</v>
      </c>
      <c r="N1452" s="164"/>
      <c r="O1452" s="164"/>
      <c r="P1452" s="164"/>
      <c r="Q1452" s="186">
        <f t="shared" si="434"/>
        <v>1588491</v>
      </c>
    </row>
    <row r="1453" spans="1:17" ht="31.5" customHeight="1" x14ac:dyDescent="0.25">
      <c r="A1453" s="441"/>
      <c r="B1453" s="4">
        <v>71958000</v>
      </c>
      <c r="C1453" s="15" t="s">
        <v>32</v>
      </c>
      <c r="D1453" s="15"/>
      <c r="E1453" s="15"/>
      <c r="F1453" s="177"/>
      <c r="G1453" s="4"/>
      <c r="H1453" s="149"/>
      <c r="I1453" s="177"/>
      <c r="J1453" s="48" t="s">
        <v>198</v>
      </c>
      <c r="K1453" s="21" t="s">
        <v>8</v>
      </c>
      <c r="L1453" s="189">
        <v>4940479</v>
      </c>
      <c r="M1453" s="189">
        <f t="shared" si="437"/>
        <v>4940479</v>
      </c>
      <c r="N1453" s="164"/>
      <c r="O1453" s="164"/>
      <c r="P1453" s="164"/>
      <c r="Q1453" s="186">
        <f t="shared" si="434"/>
        <v>4940479</v>
      </c>
    </row>
    <row r="1454" spans="1:17" s="291" customFormat="1" ht="31.5" customHeight="1" x14ac:dyDescent="0.25">
      <c r="A1454" s="441"/>
      <c r="B1454" s="4">
        <v>71958000</v>
      </c>
      <c r="C1454" s="15" t="s">
        <v>32</v>
      </c>
      <c r="D1454" s="15"/>
      <c r="E1454" s="15"/>
      <c r="F1454" s="177"/>
      <c r="G1454" s="4"/>
      <c r="H1454" s="149"/>
      <c r="I1454" s="177"/>
      <c r="J1454" s="42" t="s">
        <v>239</v>
      </c>
      <c r="K1454" s="21" t="s">
        <v>240</v>
      </c>
      <c r="L1454" s="189">
        <v>149776</v>
      </c>
      <c r="M1454" s="189">
        <f t="shared" si="437"/>
        <v>149776</v>
      </c>
      <c r="N1454" s="164"/>
      <c r="O1454" s="164"/>
      <c r="P1454" s="164"/>
      <c r="Q1454" s="186">
        <f t="shared" ref="Q1454" si="438">M1454+N1454+O1454+P1454</f>
        <v>149776</v>
      </c>
    </row>
    <row r="1455" spans="1:17" ht="30.75" customHeight="1" x14ac:dyDescent="0.25">
      <c r="A1455" s="441"/>
      <c r="B1455" s="4">
        <v>71958000</v>
      </c>
      <c r="C1455" s="15" t="s">
        <v>32</v>
      </c>
      <c r="D1455" s="15"/>
      <c r="E1455" s="15"/>
      <c r="F1455" s="177"/>
      <c r="G1455" s="4"/>
      <c r="H1455" s="149"/>
      <c r="I1455" s="177"/>
      <c r="J1455" s="48" t="s">
        <v>187</v>
      </c>
      <c r="K1455" s="20" t="s">
        <v>13</v>
      </c>
      <c r="L1455" s="189">
        <v>2514400</v>
      </c>
      <c r="M1455" s="189">
        <f t="shared" si="437"/>
        <v>2514400</v>
      </c>
      <c r="N1455" s="164"/>
      <c r="O1455" s="164"/>
      <c r="P1455" s="164"/>
      <c r="Q1455" s="186">
        <f t="shared" si="434"/>
        <v>2514400</v>
      </c>
    </row>
    <row r="1456" spans="1:17" ht="31.5" customHeight="1" x14ac:dyDescent="0.25">
      <c r="A1456" s="441"/>
      <c r="B1456" s="4">
        <v>71958000</v>
      </c>
      <c r="C1456" s="15" t="s">
        <v>32</v>
      </c>
      <c r="D1456" s="15"/>
      <c r="E1456" s="15"/>
      <c r="F1456" s="177"/>
      <c r="G1456" s="4"/>
      <c r="H1456" s="149"/>
      <c r="I1456" s="177"/>
      <c r="J1456" s="48" t="s">
        <v>192</v>
      </c>
      <c r="K1456" s="21" t="s">
        <v>4</v>
      </c>
      <c r="L1456" s="189">
        <v>754775</v>
      </c>
      <c r="M1456" s="189">
        <f t="shared" si="437"/>
        <v>754775</v>
      </c>
      <c r="N1456" s="164"/>
      <c r="O1456" s="164"/>
      <c r="P1456" s="164"/>
      <c r="Q1456" s="186">
        <f t="shared" si="434"/>
        <v>754775</v>
      </c>
    </row>
    <row r="1457" spans="1:17" ht="32.25" customHeight="1" x14ac:dyDescent="0.25">
      <c r="A1457" s="441"/>
      <c r="B1457" s="4">
        <v>71958000</v>
      </c>
      <c r="C1457" s="15" t="s">
        <v>32</v>
      </c>
      <c r="D1457" s="15"/>
      <c r="E1457" s="15"/>
      <c r="F1457" s="177"/>
      <c r="G1457" s="4"/>
      <c r="H1457" s="149"/>
      <c r="I1457" s="177"/>
      <c r="J1457" s="448" t="s">
        <v>219</v>
      </c>
      <c r="K1457" s="2" t="s">
        <v>69</v>
      </c>
      <c r="L1457" s="189">
        <v>329215</v>
      </c>
      <c r="M1457" s="189">
        <f t="shared" si="437"/>
        <v>329215</v>
      </c>
      <c r="N1457" s="164"/>
      <c r="O1457" s="164"/>
      <c r="P1457" s="164"/>
      <c r="Q1457" s="186">
        <f t="shared" si="434"/>
        <v>329215</v>
      </c>
    </row>
    <row r="1458" spans="1:17" ht="18" customHeight="1" x14ac:dyDescent="0.25">
      <c r="A1458" s="442"/>
      <c r="B1458" s="4">
        <v>71958000</v>
      </c>
      <c r="C1458" s="15" t="s">
        <v>32</v>
      </c>
      <c r="D1458" s="15"/>
      <c r="E1458" s="15"/>
      <c r="F1458" s="177"/>
      <c r="G1458" s="4"/>
      <c r="H1458" s="149"/>
      <c r="I1458" s="177"/>
      <c r="J1458" s="15" t="s">
        <v>189</v>
      </c>
      <c r="K1458" s="4">
        <v>21</v>
      </c>
      <c r="L1458" s="189">
        <v>377566</v>
      </c>
      <c r="M1458" s="189">
        <f t="shared" si="437"/>
        <v>377566</v>
      </c>
      <c r="N1458" s="164"/>
      <c r="O1458" s="164"/>
      <c r="P1458" s="164"/>
      <c r="Q1458" s="186">
        <f t="shared" si="434"/>
        <v>377566</v>
      </c>
    </row>
    <row r="1459" spans="1:17" ht="18" customHeight="1" x14ac:dyDescent="0.25">
      <c r="A1459" s="440">
        <v>15</v>
      </c>
      <c r="B1459" s="4">
        <v>71958000</v>
      </c>
      <c r="C1459" s="15" t="s">
        <v>32</v>
      </c>
      <c r="D1459" s="15" t="s">
        <v>32</v>
      </c>
      <c r="E1459" s="15" t="s">
        <v>23</v>
      </c>
      <c r="F1459" s="177">
        <v>26</v>
      </c>
      <c r="G1459" s="4" t="s">
        <v>68</v>
      </c>
      <c r="H1459" s="149">
        <v>3284.8</v>
      </c>
      <c r="I1459" s="177">
        <v>159</v>
      </c>
      <c r="J1459" s="448" t="s">
        <v>184</v>
      </c>
      <c r="K1459" s="4" t="s">
        <v>5</v>
      </c>
      <c r="L1459" s="189">
        <f>L1460+L1461+L1462+L1463+L1464+L1465+L1466+L1467</f>
        <v>13561421</v>
      </c>
      <c r="M1459" s="164">
        <f>L1459</f>
        <v>13561421</v>
      </c>
      <c r="N1459" s="189">
        <v>0</v>
      </c>
      <c r="O1459" s="164">
        <v>0</v>
      </c>
      <c r="P1459" s="144">
        <v>0</v>
      </c>
      <c r="Q1459" s="186">
        <f t="shared" si="434"/>
        <v>13561421</v>
      </c>
    </row>
    <row r="1460" spans="1:17" ht="18" customHeight="1" x14ac:dyDescent="0.25">
      <c r="A1460" s="441"/>
      <c r="B1460" s="4">
        <v>71958000</v>
      </c>
      <c r="C1460" s="15" t="s">
        <v>32</v>
      </c>
      <c r="D1460" s="15"/>
      <c r="E1460" s="15"/>
      <c r="F1460" s="177"/>
      <c r="G1460" s="4"/>
      <c r="H1460" s="149"/>
      <c r="I1460" s="177"/>
      <c r="J1460" s="15" t="s">
        <v>191</v>
      </c>
      <c r="K1460" s="20" t="s">
        <v>9</v>
      </c>
      <c r="L1460" s="189">
        <v>4100311</v>
      </c>
      <c r="M1460" s="189">
        <f t="shared" ref="M1460:M1467" si="439">L1460</f>
        <v>4100311</v>
      </c>
      <c r="N1460" s="164"/>
      <c r="O1460" s="164"/>
      <c r="P1460" s="164"/>
      <c r="Q1460" s="186">
        <f t="shared" si="434"/>
        <v>4100311</v>
      </c>
    </row>
    <row r="1461" spans="1:17" ht="33.75" customHeight="1" x14ac:dyDescent="0.25">
      <c r="A1461" s="441"/>
      <c r="B1461" s="4">
        <v>71958000</v>
      </c>
      <c r="C1461" s="15" t="s">
        <v>32</v>
      </c>
      <c r="D1461" s="15"/>
      <c r="E1461" s="15"/>
      <c r="F1461" s="177"/>
      <c r="G1461" s="4"/>
      <c r="H1461" s="149"/>
      <c r="I1461" s="177"/>
      <c r="J1461" s="48" t="s">
        <v>188</v>
      </c>
      <c r="K1461" s="454" t="s">
        <v>12</v>
      </c>
      <c r="L1461" s="189">
        <v>1393608</v>
      </c>
      <c r="M1461" s="189">
        <f t="shared" si="439"/>
        <v>1393608</v>
      </c>
      <c r="N1461" s="164"/>
      <c r="O1461" s="164"/>
      <c r="P1461" s="164"/>
      <c r="Q1461" s="186">
        <f t="shared" si="434"/>
        <v>1393608</v>
      </c>
    </row>
    <row r="1462" spans="1:17" ht="31.5" customHeight="1" x14ac:dyDescent="0.25">
      <c r="A1462" s="441"/>
      <c r="B1462" s="4">
        <v>71958000</v>
      </c>
      <c r="C1462" s="15" t="s">
        <v>32</v>
      </c>
      <c r="D1462" s="15"/>
      <c r="E1462" s="15"/>
      <c r="F1462" s="177"/>
      <c r="G1462" s="4"/>
      <c r="H1462" s="149"/>
      <c r="I1462" s="177"/>
      <c r="J1462" s="48" t="s">
        <v>198</v>
      </c>
      <c r="K1462" s="21" t="s">
        <v>8</v>
      </c>
      <c r="L1462" s="189">
        <v>4569281</v>
      </c>
      <c r="M1462" s="189">
        <f t="shared" si="439"/>
        <v>4569281</v>
      </c>
      <c r="N1462" s="164"/>
      <c r="O1462" s="164"/>
      <c r="P1462" s="164"/>
      <c r="Q1462" s="186">
        <f t="shared" si="434"/>
        <v>4569281</v>
      </c>
    </row>
    <row r="1463" spans="1:17" s="291" customFormat="1" ht="31.5" customHeight="1" x14ac:dyDescent="0.25">
      <c r="A1463" s="441"/>
      <c r="B1463" s="4">
        <v>71958000</v>
      </c>
      <c r="C1463" s="15" t="s">
        <v>32</v>
      </c>
      <c r="D1463" s="15"/>
      <c r="E1463" s="15"/>
      <c r="F1463" s="177"/>
      <c r="G1463" s="4"/>
      <c r="H1463" s="149"/>
      <c r="I1463" s="177"/>
      <c r="J1463" s="42" t="s">
        <v>239</v>
      </c>
      <c r="K1463" s="21" t="s">
        <v>240</v>
      </c>
      <c r="L1463" s="189">
        <v>172965</v>
      </c>
      <c r="M1463" s="189">
        <f t="shared" si="439"/>
        <v>172965</v>
      </c>
      <c r="N1463" s="164"/>
      <c r="O1463" s="164"/>
      <c r="P1463" s="164"/>
      <c r="Q1463" s="186">
        <f t="shared" si="434"/>
        <v>172965</v>
      </c>
    </row>
    <row r="1464" spans="1:17" ht="30.75" customHeight="1" x14ac:dyDescent="0.25">
      <c r="A1464" s="441"/>
      <c r="B1464" s="4">
        <v>71958000</v>
      </c>
      <c r="C1464" s="15" t="s">
        <v>32</v>
      </c>
      <c r="D1464" s="15"/>
      <c r="E1464" s="15"/>
      <c r="F1464" s="177"/>
      <c r="G1464" s="4"/>
      <c r="H1464" s="149"/>
      <c r="I1464" s="177"/>
      <c r="J1464" s="48" t="s">
        <v>187</v>
      </c>
      <c r="K1464" s="20" t="s">
        <v>13</v>
      </c>
      <c r="L1464" s="189">
        <v>1800721</v>
      </c>
      <c r="M1464" s="189">
        <f t="shared" si="439"/>
        <v>1800721</v>
      </c>
      <c r="N1464" s="164"/>
      <c r="O1464" s="164"/>
      <c r="P1464" s="164"/>
      <c r="Q1464" s="186">
        <f t="shared" si="434"/>
        <v>1800721</v>
      </c>
    </row>
    <row r="1465" spans="1:17" ht="31.5" customHeight="1" x14ac:dyDescent="0.25">
      <c r="A1465" s="441"/>
      <c r="B1465" s="4">
        <v>71958000</v>
      </c>
      <c r="C1465" s="15" t="s">
        <v>32</v>
      </c>
      <c r="D1465" s="15"/>
      <c r="E1465" s="15"/>
      <c r="F1465" s="177"/>
      <c r="G1465" s="4"/>
      <c r="H1465" s="149"/>
      <c r="I1465" s="177"/>
      <c r="J1465" s="48" t="s">
        <v>192</v>
      </c>
      <c r="K1465" s="21" t="s">
        <v>4</v>
      </c>
      <c r="L1465" s="189">
        <v>828584</v>
      </c>
      <c r="M1465" s="189">
        <f t="shared" si="439"/>
        <v>828584</v>
      </c>
      <c r="N1465" s="164"/>
      <c r="O1465" s="164"/>
      <c r="P1465" s="164"/>
      <c r="Q1465" s="186">
        <f t="shared" si="434"/>
        <v>828584</v>
      </c>
    </row>
    <row r="1466" spans="1:17" ht="32.25" customHeight="1" x14ac:dyDescent="0.25">
      <c r="A1466" s="441"/>
      <c r="B1466" s="4">
        <v>71958000</v>
      </c>
      <c r="C1466" s="15" t="s">
        <v>32</v>
      </c>
      <c r="D1466" s="15"/>
      <c r="E1466" s="15"/>
      <c r="F1466" s="177"/>
      <c r="G1466" s="4"/>
      <c r="H1466" s="149"/>
      <c r="I1466" s="177"/>
      <c r="J1466" s="448" t="s">
        <v>219</v>
      </c>
      <c r="K1466" s="2" t="s">
        <v>69</v>
      </c>
      <c r="L1466" s="189">
        <v>345377</v>
      </c>
      <c r="M1466" s="189">
        <f t="shared" si="439"/>
        <v>345377</v>
      </c>
      <c r="N1466" s="164"/>
      <c r="O1466" s="164"/>
      <c r="P1466" s="164"/>
      <c r="Q1466" s="186">
        <f t="shared" si="434"/>
        <v>345377</v>
      </c>
    </row>
    <row r="1467" spans="1:17" ht="18" customHeight="1" x14ac:dyDescent="0.25">
      <c r="A1467" s="442"/>
      <c r="B1467" s="4">
        <v>71958000</v>
      </c>
      <c r="C1467" s="15" t="s">
        <v>32</v>
      </c>
      <c r="D1467" s="15"/>
      <c r="E1467" s="15"/>
      <c r="F1467" s="177"/>
      <c r="G1467" s="4"/>
      <c r="H1467" s="149"/>
      <c r="I1467" s="177"/>
      <c r="J1467" s="15" t="s">
        <v>189</v>
      </c>
      <c r="K1467" s="4">
        <v>21</v>
      </c>
      <c r="L1467" s="189">
        <v>350574</v>
      </c>
      <c r="M1467" s="189">
        <f t="shared" si="439"/>
        <v>350574</v>
      </c>
      <c r="N1467" s="164"/>
      <c r="O1467" s="164"/>
      <c r="P1467" s="164"/>
      <c r="Q1467" s="186">
        <f t="shared" si="434"/>
        <v>350574</v>
      </c>
    </row>
    <row r="1468" spans="1:17" ht="18" customHeight="1" x14ac:dyDescent="0.25">
      <c r="A1468" s="440">
        <v>16</v>
      </c>
      <c r="B1468" s="4">
        <v>71958000</v>
      </c>
      <c r="C1468" s="15" t="s">
        <v>32</v>
      </c>
      <c r="D1468" s="15" t="s">
        <v>32</v>
      </c>
      <c r="E1468" s="15" t="s">
        <v>33</v>
      </c>
      <c r="F1468" s="177">
        <v>6</v>
      </c>
      <c r="G1468" s="4" t="s">
        <v>68</v>
      </c>
      <c r="H1468" s="149">
        <v>925</v>
      </c>
      <c r="I1468" s="177">
        <v>29</v>
      </c>
      <c r="J1468" s="448" t="s">
        <v>184</v>
      </c>
      <c r="K1468" s="4" t="s">
        <v>5</v>
      </c>
      <c r="L1468" s="189">
        <f>L1469+L1470</f>
        <v>6200348</v>
      </c>
      <c r="M1468" s="164">
        <f>L1468</f>
        <v>6200348</v>
      </c>
      <c r="N1468" s="189">
        <v>0</v>
      </c>
      <c r="O1468" s="164">
        <v>0</v>
      </c>
      <c r="P1468" s="144">
        <v>0</v>
      </c>
      <c r="Q1468" s="186">
        <f t="shared" si="434"/>
        <v>6200348</v>
      </c>
    </row>
    <row r="1469" spans="1:17" ht="18" customHeight="1" x14ac:dyDescent="0.25">
      <c r="A1469" s="441"/>
      <c r="B1469" s="4">
        <v>71958000</v>
      </c>
      <c r="C1469" s="15" t="s">
        <v>32</v>
      </c>
      <c r="D1469" s="15"/>
      <c r="E1469" s="15"/>
      <c r="F1469" s="177"/>
      <c r="G1469" s="4"/>
      <c r="H1469" s="149"/>
      <c r="I1469" s="177"/>
      <c r="J1469" s="23" t="s">
        <v>191</v>
      </c>
      <c r="K1469" s="20" t="s">
        <v>9</v>
      </c>
      <c r="L1469" s="189">
        <v>6041436</v>
      </c>
      <c r="M1469" s="189">
        <f t="shared" ref="M1469:M1470" si="440">L1469</f>
        <v>6041436</v>
      </c>
      <c r="N1469" s="164"/>
      <c r="O1469" s="164"/>
      <c r="P1469" s="164"/>
      <c r="Q1469" s="186">
        <f t="shared" si="434"/>
        <v>6041436</v>
      </c>
    </row>
    <row r="1470" spans="1:17" ht="18" customHeight="1" x14ac:dyDescent="0.25">
      <c r="A1470" s="442"/>
      <c r="B1470" s="4">
        <v>71958000</v>
      </c>
      <c r="C1470" s="15" t="s">
        <v>32</v>
      </c>
      <c r="D1470" s="15"/>
      <c r="E1470" s="15"/>
      <c r="F1470" s="177"/>
      <c r="G1470" s="4"/>
      <c r="H1470" s="149"/>
      <c r="I1470" s="177"/>
      <c r="J1470" s="15" t="s">
        <v>189</v>
      </c>
      <c r="K1470" s="4">
        <v>21</v>
      </c>
      <c r="L1470" s="189">
        <v>158912</v>
      </c>
      <c r="M1470" s="189">
        <f t="shared" si="440"/>
        <v>158912</v>
      </c>
      <c r="N1470" s="164"/>
      <c r="O1470" s="164"/>
      <c r="P1470" s="164"/>
      <c r="Q1470" s="186">
        <f t="shared" si="434"/>
        <v>158912</v>
      </c>
    </row>
    <row r="1471" spans="1:17" ht="18" customHeight="1" x14ac:dyDescent="0.25">
      <c r="A1471" s="440">
        <v>17</v>
      </c>
      <c r="B1471" s="4">
        <v>71958000</v>
      </c>
      <c r="C1471" s="15" t="s">
        <v>32</v>
      </c>
      <c r="D1471" s="15" t="s">
        <v>32</v>
      </c>
      <c r="E1471" s="15" t="s">
        <v>35</v>
      </c>
      <c r="F1471" s="177">
        <v>58</v>
      </c>
      <c r="G1471" s="4" t="s">
        <v>68</v>
      </c>
      <c r="H1471" s="149">
        <v>4948.3999999999996</v>
      </c>
      <c r="I1471" s="177">
        <v>218</v>
      </c>
      <c r="J1471" s="448" t="s">
        <v>184</v>
      </c>
      <c r="K1471" s="4" t="s">
        <v>5</v>
      </c>
      <c r="L1471" s="189">
        <f>L1472+L1473+L1474+L1475+L1476+L1477+L1478</f>
        <v>15747842</v>
      </c>
      <c r="M1471" s="164">
        <f>L1471</f>
        <v>15747842</v>
      </c>
      <c r="N1471" s="189">
        <v>0</v>
      </c>
      <c r="O1471" s="164">
        <v>0</v>
      </c>
      <c r="P1471" s="144">
        <v>0</v>
      </c>
      <c r="Q1471" s="186">
        <f t="shared" si="434"/>
        <v>15747842</v>
      </c>
    </row>
    <row r="1472" spans="1:17" ht="18" customHeight="1" x14ac:dyDescent="0.25">
      <c r="A1472" s="441"/>
      <c r="B1472" s="4">
        <v>71958000</v>
      </c>
      <c r="C1472" s="15" t="s">
        <v>32</v>
      </c>
      <c r="D1472" s="15"/>
      <c r="E1472" s="15"/>
      <c r="F1472" s="177"/>
      <c r="G1472" s="4"/>
      <c r="H1472" s="149"/>
      <c r="I1472" s="177"/>
      <c r="J1472" s="15" t="s">
        <v>191</v>
      </c>
      <c r="K1472" s="20" t="s">
        <v>9</v>
      </c>
      <c r="L1472" s="189">
        <v>5587178</v>
      </c>
      <c r="M1472" s="189">
        <f t="shared" ref="M1472:M1478" si="441">L1472</f>
        <v>5587178</v>
      </c>
      <c r="N1472" s="164"/>
      <c r="O1472" s="164"/>
      <c r="P1472" s="164"/>
      <c r="Q1472" s="186">
        <f t="shared" si="434"/>
        <v>5587178</v>
      </c>
    </row>
    <row r="1473" spans="1:41" ht="33.75" customHeight="1" x14ac:dyDescent="0.25">
      <c r="A1473" s="441"/>
      <c r="B1473" s="4">
        <v>71958000</v>
      </c>
      <c r="C1473" s="15" t="s">
        <v>32</v>
      </c>
      <c r="D1473" s="15"/>
      <c r="E1473" s="15"/>
      <c r="F1473" s="177"/>
      <c r="G1473" s="4"/>
      <c r="H1473" s="149"/>
      <c r="I1473" s="177"/>
      <c r="J1473" s="48" t="s">
        <v>188</v>
      </c>
      <c r="K1473" s="454" t="s">
        <v>12</v>
      </c>
      <c r="L1473" s="189">
        <v>2065159</v>
      </c>
      <c r="M1473" s="189">
        <f t="shared" si="441"/>
        <v>2065159</v>
      </c>
      <c r="N1473" s="164"/>
      <c r="O1473" s="164"/>
      <c r="P1473" s="164"/>
      <c r="Q1473" s="186">
        <f t="shared" si="434"/>
        <v>2065159</v>
      </c>
    </row>
    <row r="1474" spans="1:41" ht="31.5" customHeight="1" x14ac:dyDescent="0.25">
      <c r="A1474" s="441"/>
      <c r="B1474" s="4">
        <v>71958000</v>
      </c>
      <c r="C1474" s="15" t="s">
        <v>32</v>
      </c>
      <c r="D1474" s="15"/>
      <c r="E1474" s="15"/>
      <c r="F1474" s="177"/>
      <c r="G1474" s="4"/>
      <c r="H1474" s="149"/>
      <c r="I1474" s="177"/>
      <c r="J1474" s="48" t="s">
        <v>198</v>
      </c>
      <c r="K1474" s="21" t="s">
        <v>8</v>
      </c>
      <c r="L1474" s="189">
        <v>2711135</v>
      </c>
      <c r="M1474" s="189">
        <f t="shared" si="441"/>
        <v>2711135</v>
      </c>
      <c r="N1474" s="164"/>
      <c r="O1474" s="164"/>
      <c r="P1474" s="164"/>
      <c r="Q1474" s="186">
        <f t="shared" si="434"/>
        <v>2711135</v>
      </c>
    </row>
    <row r="1475" spans="1:41" ht="30.75" customHeight="1" x14ac:dyDescent="0.25">
      <c r="A1475" s="441"/>
      <c r="B1475" s="4">
        <v>71958000</v>
      </c>
      <c r="C1475" s="15" t="s">
        <v>32</v>
      </c>
      <c r="D1475" s="15"/>
      <c r="E1475" s="15"/>
      <c r="F1475" s="177"/>
      <c r="G1475" s="4"/>
      <c r="H1475" s="149"/>
      <c r="I1475" s="177"/>
      <c r="J1475" s="48" t="s">
        <v>187</v>
      </c>
      <c r="K1475" s="20" t="s">
        <v>13</v>
      </c>
      <c r="L1475" s="189">
        <v>3239024</v>
      </c>
      <c r="M1475" s="189">
        <f t="shared" si="441"/>
        <v>3239024</v>
      </c>
      <c r="N1475" s="164"/>
      <c r="O1475" s="164"/>
      <c r="P1475" s="164"/>
      <c r="Q1475" s="186">
        <f t="shared" si="434"/>
        <v>3239024</v>
      </c>
    </row>
    <row r="1476" spans="1:41" ht="31.5" customHeight="1" x14ac:dyDescent="0.25">
      <c r="A1476" s="441"/>
      <c r="B1476" s="4">
        <v>71958000</v>
      </c>
      <c r="C1476" s="15" t="s">
        <v>32</v>
      </c>
      <c r="D1476" s="15"/>
      <c r="E1476" s="15"/>
      <c r="F1476" s="177"/>
      <c r="G1476" s="4"/>
      <c r="H1476" s="149"/>
      <c r="I1476" s="177"/>
      <c r="J1476" s="48" t="s">
        <v>192</v>
      </c>
      <c r="K1476" s="21" t="s">
        <v>4</v>
      </c>
      <c r="L1476" s="189">
        <v>1066554</v>
      </c>
      <c r="M1476" s="189">
        <f t="shared" si="441"/>
        <v>1066554</v>
      </c>
      <c r="N1476" s="164"/>
      <c r="O1476" s="164"/>
      <c r="P1476" s="164"/>
      <c r="Q1476" s="186">
        <f t="shared" si="434"/>
        <v>1066554</v>
      </c>
    </row>
    <row r="1477" spans="1:41" ht="32.25" customHeight="1" x14ac:dyDescent="0.25">
      <c r="A1477" s="441"/>
      <c r="B1477" s="4">
        <v>71958000</v>
      </c>
      <c r="C1477" s="15" t="s">
        <v>32</v>
      </c>
      <c r="D1477" s="15"/>
      <c r="E1477" s="15"/>
      <c r="F1477" s="177"/>
      <c r="G1477" s="4"/>
      <c r="H1477" s="149"/>
      <c r="I1477" s="177"/>
      <c r="J1477" s="448" t="s">
        <v>219</v>
      </c>
      <c r="K1477" s="2" t="s">
        <v>69</v>
      </c>
      <c r="L1477" s="189">
        <v>648541</v>
      </c>
      <c r="M1477" s="189">
        <f t="shared" si="441"/>
        <v>648541</v>
      </c>
      <c r="N1477" s="164"/>
      <c r="O1477" s="164"/>
      <c r="P1477" s="164"/>
      <c r="Q1477" s="186">
        <f t="shared" si="434"/>
        <v>648541</v>
      </c>
    </row>
    <row r="1478" spans="1:41" ht="18" customHeight="1" x14ac:dyDescent="0.25">
      <c r="A1478" s="442"/>
      <c r="B1478" s="4">
        <v>71958000</v>
      </c>
      <c r="C1478" s="15" t="s">
        <v>32</v>
      </c>
      <c r="D1478" s="15"/>
      <c r="E1478" s="15"/>
      <c r="F1478" s="177"/>
      <c r="G1478" s="4"/>
      <c r="H1478" s="149"/>
      <c r="I1478" s="177"/>
      <c r="J1478" s="15" t="s">
        <v>189</v>
      </c>
      <c r="K1478" s="4">
        <v>21</v>
      </c>
      <c r="L1478" s="189">
        <v>430251</v>
      </c>
      <c r="M1478" s="189">
        <f t="shared" si="441"/>
        <v>430251</v>
      </c>
      <c r="N1478" s="164"/>
      <c r="O1478" s="164"/>
      <c r="P1478" s="164"/>
      <c r="Q1478" s="186">
        <f t="shared" si="434"/>
        <v>430251</v>
      </c>
    </row>
    <row r="1479" spans="1:41" s="289" customFormat="1" ht="18" customHeight="1" x14ac:dyDescent="0.3">
      <c r="A1479" s="471">
        <v>18</v>
      </c>
      <c r="B1479" s="54">
        <v>71958000</v>
      </c>
      <c r="C1479" s="8" t="s">
        <v>32</v>
      </c>
      <c r="D1479" s="8" t="s">
        <v>32</v>
      </c>
      <c r="E1479" s="8" t="s">
        <v>1</v>
      </c>
      <c r="F1479" s="101">
        <v>74</v>
      </c>
      <c r="G1479" s="49" t="s">
        <v>68</v>
      </c>
      <c r="H1479" s="143">
        <v>2152</v>
      </c>
      <c r="I1479" s="101">
        <v>83</v>
      </c>
      <c r="J1479" s="448" t="s">
        <v>184</v>
      </c>
      <c r="K1479" s="2" t="s">
        <v>5</v>
      </c>
      <c r="L1479" s="191">
        <f>L1480+L1481</f>
        <v>335047</v>
      </c>
      <c r="M1479" s="191">
        <f t="shared" ref="M1479:P1479" si="442">M1480+M1481</f>
        <v>20000</v>
      </c>
      <c r="N1479" s="191">
        <f t="shared" si="442"/>
        <v>0</v>
      </c>
      <c r="O1479" s="191">
        <f t="shared" si="442"/>
        <v>299294.64999999997</v>
      </c>
      <c r="P1479" s="191">
        <f t="shared" si="442"/>
        <v>15752.35</v>
      </c>
      <c r="Q1479" s="186">
        <f>M1479+N1479+O1479+P1479</f>
        <v>335046.99999999994</v>
      </c>
      <c r="R1479" s="285"/>
      <c r="S1479" s="285"/>
      <c r="T1479" s="285"/>
      <c r="U1479" s="330"/>
      <c r="V1479" s="285"/>
      <c r="W1479" s="285"/>
      <c r="X1479" s="285"/>
      <c r="Y1479" s="285"/>
      <c r="Z1479" s="285"/>
      <c r="AA1479" s="285"/>
      <c r="AB1479" s="285"/>
      <c r="AC1479" s="285"/>
      <c r="AD1479" s="285"/>
      <c r="AE1479" s="285"/>
      <c r="AF1479" s="285"/>
      <c r="AG1479" s="285"/>
      <c r="AH1479" s="285"/>
      <c r="AI1479" s="285"/>
      <c r="AJ1479" s="285"/>
      <c r="AK1479" s="285"/>
      <c r="AL1479" s="292"/>
      <c r="AM1479" s="285"/>
      <c r="AN1479" s="285"/>
      <c r="AO1479" s="285"/>
    </row>
    <row r="1480" spans="1:41" s="289" customFormat="1" ht="48" customHeight="1" x14ac:dyDescent="0.3">
      <c r="A1480" s="472"/>
      <c r="B1480" s="54">
        <v>71958000</v>
      </c>
      <c r="C1480" s="8" t="s">
        <v>32</v>
      </c>
      <c r="D1480" s="448"/>
      <c r="E1480" s="8"/>
      <c r="F1480" s="101"/>
      <c r="G1480" s="49"/>
      <c r="H1480" s="143"/>
      <c r="I1480" s="101"/>
      <c r="J1480" s="5" t="s">
        <v>185</v>
      </c>
      <c r="K1480" s="98">
        <v>20</v>
      </c>
      <c r="L1480" s="189">
        <v>315047</v>
      </c>
      <c r="M1480" s="189"/>
      <c r="N1480" s="166"/>
      <c r="O1480" s="189">
        <f>L1480*0.95</f>
        <v>299294.64999999997</v>
      </c>
      <c r="P1480" s="189">
        <f>L1480*0.05</f>
        <v>15752.35</v>
      </c>
      <c r="Q1480" s="186">
        <f>M1480+N1480+O1480+P1480</f>
        <v>315046.99999999994</v>
      </c>
      <c r="R1480" s="285"/>
      <c r="S1480" s="285"/>
      <c r="T1480" s="285"/>
      <c r="U1480" s="330"/>
      <c r="V1480" s="285"/>
      <c r="W1480" s="285"/>
      <c r="X1480" s="285"/>
      <c r="Y1480" s="285"/>
      <c r="Z1480" s="285"/>
      <c r="AA1480" s="285"/>
      <c r="AB1480" s="285"/>
      <c r="AC1480" s="285"/>
      <c r="AD1480" s="285"/>
      <c r="AE1480" s="285"/>
      <c r="AF1480" s="285"/>
      <c r="AG1480" s="285"/>
      <c r="AH1480" s="285"/>
      <c r="AI1480" s="285"/>
      <c r="AJ1480" s="285"/>
      <c r="AK1480" s="285"/>
      <c r="AL1480" s="292"/>
      <c r="AM1480" s="285"/>
      <c r="AN1480" s="285"/>
      <c r="AO1480" s="285"/>
    </row>
    <row r="1481" spans="1:41" s="289" customFormat="1" ht="19.5" customHeight="1" x14ac:dyDescent="0.3">
      <c r="A1481" s="472"/>
      <c r="B1481" s="54">
        <v>71958000</v>
      </c>
      <c r="C1481" s="8" t="s">
        <v>32</v>
      </c>
      <c r="D1481" s="448"/>
      <c r="E1481" s="8"/>
      <c r="F1481" s="101"/>
      <c r="G1481" s="49"/>
      <c r="H1481" s="143"/>
      <c r="I1481" s="101"/>
      <c r="J1481" s="5" t="s">
        <v>303</v>
      </c>
      <c r="K1481" s="20" t="s">
        <v>298</v>
      </c>
      <c r="L1481" s="189">
        <v>20000</v>
      </c>
      <c r="M1481" s="189">
        <f>L1481</f>
        <v>20000</v>
      </c>
      <c r="N1481" s="166"/>
      <c r="O1481" s="189"/>
      <c r="P1481" s="189"/>
      <c r="Q1481" s="186">
        <f t="shared" si="434"/>
        <v>20000</v>
      </c>
      <c r="R1481" s="285"/>
      <c r="S1481" s="285"/>
      <c r="T1481" s="285"/>
      <c r="U1481" s="330"/>
      <c r="V1481" s="285"/>
      <c r="W1481" s="285"/>
      <c r="X1481" s="285"/>
      <c r="Y1481" s="285"/>
      <c r="Z1481" s="285"/>
      <c r="AA1481" s="285"/>
      <c r="AB1481" s="285"/>
      <c r="AC1481" s="285"/>
      <c r="AD1481" s="285"/>
      <c r="AE1481" s="285"/>
      <c r="AF1481" s="285"/>
      <c r="AG1481" s="285"/>
      <c r="AH1481" s="285"/>
      <c r="AI1481" s="285"/>
      <c r="AJ1481" s="285"/>
      <c r="AK1481" s="285"/>
      <c r="AL1481" s="292"/>
      <c r="AM1481" s="285"/>
      <c r="AN1481" s="285"/>
      <c r="AO1481" s="285"/>
    </row>
    <row r="1482" spans="1:41" s="296" customFormat="1" ht="18" customHeight="1" x14ac:dyDescent="0.3">
      <c r="A1482" s="471">
        <v>19</v>
      </c>
      <c r="B1482" s="54">
        <v>71958000</v>
      </c>
      <c r="C1482" s="8" t="s">
        <v>32</v>
      </c>
      <c r="D1482" s="15" t="s">
        <v>32</v>
      </c>
      <c r="E1482" s="8" t="s">
        <v>70</v>
      </c>
      <c r="F1482" s="101" t="s">
        <v>138</v>
      </c>
      <c r="G1482" s="49" t="s">
        <v>68</v>
      </c>
      <c r="H1482" s="149">
        <v>6065.4</v>
      </c>
      <c r="I1482" s="177">
        <v>345</v>
      </c>
      <c r="J1482" s="448" t="s">
        <v>184</v>
      </c>
      <c r="K1482" s="454" t="s">
        <v>5</v>
      </c>
      <c r="L1482" s="189">
        <f>L1483+L1484</f>
        <v>604870</v>
      </c>
      <c r="M1482" s="189">
        <f t="shared" ref="M1482:P1482" si="443">M1483+M1484</f>
        <v>20000</v>
      </c>
      <c r="N1482" s="189">
        <f t="shared" si="443"/>
        <v>0</v>
      </c>
      <c r="O1482" s="189">
        <f t="shared" si="443"/>
        <v>555626.5</v>
      </c>
      <c r="P1482" s="189">
        <f t="shared" si="443"/>
        <v>29243.5</v>
      </c>
      <c r="Q1482" s="186">
        <f>M1482+N1482+O1482+P1482</f>
        <v>604870</v>
      </c>
      <c r="R1482" s="294"/>
      <c r="S1482" s="294"/>
      <c r="T1482" s="294"/>
      <c r="U1482" s="295"/>
      <c r="W1482" s="294"/>
      <c r="X1482" s="294"/>
      <c r="Y1482" s="294"/>
      <c r="Z1482" s="294"/>
      <c r="AA1482" s="294"/>
      <c r="AB1482" s="294"/>
      <c r="AC1482" s="294"/>
      <c r="AD1482" s="294"/>
      <c r="AE1482" s="294"/>
      <c r="AF1482" s="294"/>
      <c r="AG1482" s="294"/>
      <c r="AH1482" s="294"/>
      <c r="AI1482" s="294"/>
      <c r="AJ1482" s="294"/>
      <c r="AK1482" s="294"/>
      <c r="AL1482" s="292"/>
      <c r="AM1482" s="294"/>
      <c r="AN1482" s="294"/>
      <c r="AO1482" s="294"/>
    </row>
    <row r="1483" spans="1:41" s="296" customFormat="1" ht="48" customHeight="1" x14ac:dyDescent="0.3">
      <c r="A1483" s="472"/>
      <c r="B1483" s="54">
        <v>71958000</v>
      </c>
      <c r="C1483" s="8" t="s">
        <v>32</v>
      </c>
      <c r="D1483" s="15"/>
      <c r="E1483" s="8"/>
      <c r="F1483" s="101"/>
      <c r="G1483" s="49"/>
      <c r="H1483" s="149"/>
      <c r="I1483" s="177"/>
      <c r="J1483" s="5" t="s">
        <v>185</v>
      </c>
      <c r="K1483" s="2">
        <v>20</v>
      </c>
      <c r="L1483" s="189">
        <v>584870</v>
      </c>
      <c r="M1483" s="144"/>
      <c r="N1483" s="164"/>
      <c r="O1483" s="189">
        <f>L1483*0.95</f>
        <v>555626.5</v>
      </c>
      <c r="P1483" s="189">
        <f>L1483*0.05</f>
        <v>29243.5</v>
      </c>
      <c r="Q1483" s="186">
        <f>M1483+N1483+O1483+P1483</f>
        <v>584870</v>
      </c>
      <c r="R1483" s="294"/>
      <c r="S1483" s="294"/>
      <c r="T1483" s="294"/>
      <c r="U1483" s="295"/>
      <c r="W1483" s="294"/>
      <c r="X1483" s="294"/>
      <c r="Y1483" s="294"/>
      <c r="Z1483" s="294"/>
      <c r="AA1483" s="294"/>
      <c r="AB1483" s="294"/>
      <c r="AC1483" s="294"/>
      <c r="AD1483" s="294"/>
      <c r="AE1483" s="294"/>
      <c r="AF1483" s="294"/>
      <c r="AG1483" s="294"/>
      <c r="AH1483" s="294"/>
      <c r="AI1483" s="294"/>
      <c r="AJ1483" s="294"/>
      <c r="AK1483" s="294"/>
      <c r="AL1483" s="292"/>
      <c r="AM1483" s="294"/>
      <c r="AN1483" s="294"/>
      <c r="AO1483" s="294"/>
    </row>
    <row r="1484" spans="1:41" s="14" customFormat="1" ht="19.5" customHeight="1" x14ac:dyDescent="0.3">
      <c r="A1484" s="472"/>
      <c r="B1484" s="54">
        <v>71958000</v>
      </c>
      <c r="C1484" s="8" t="s">
        <v>32</v>
      </c>
      <c r="D1484" s="15"/>
      <c r="E1484" s="8"/>
      <c r="F1484" s="101"/>
      <c r="G1484" s="49"/>
      <c r="H1484" s="149"/>
      <c r="I1484" s="177"/>
      <c r="J1484" s="5" t="s">
        <v>303</v>
      </c>
      <c r="K1484" s="20" t="s">
        <v>298</v>
      </c>
      <c r="L1484" s="189">
        <v>20000</v>
      </c>
      <c r="M1484" s="189">
        <f t="shared" ref="M1484" si="444">L1484</f>
        <v>20000</v>
      </c>
      <c r="N1484" s="164"/>
      <c r="O1484" s="189"/>
      <c r="P1484" s="189"/>
      <c r="Q1484" s="186">
        <f t="shared" si="434"/>
        <v>20000</v>
      </c>
      <c r="R1484" s="31"/>
      <c r="S1484" s="31"/>
      <c r="T1484" s="31"/>
      <c r="U1484" s="32"/>
      <c r="W1484" s="31"/>
      <c r="X1484" s="31"/>
      <c r="Y1484" s="31"/>
      <c r="Z1484" s="31"/>
      <c r="AA1484" s="31"/>
      <c r="AB1484" s="31"/>
      <c r="AC1484" s="31"/>
      <c r="AD1484" s="31"/>
      <c r="AE1484" s="31"/>
      <c r="AF1484" s="31"/>
      <c r="AG1484" s="31"/>
      <c r="AH1484" s="31"/>
      <c r="AI1484" s="31"/>
      <c r="AJ1484" s="31"/>
      <c r="AK1484" s="31"/>
      <c r="AL1484" s="26"/>
      <c r="AM1484" s="31"/>
      <c r="AN1484" s="31"/>
      <c r="AO1484" s="31"/>
    </row>
    <row r="1485" spans="1:41" s="256" customFormat="1" ht="18" customHeight="1" x14ac:dyDescent="0.3">
      <c r="A1485" s="471">
        <v>20</v>
      </c>
      <c r="B1485" s="54">
        <v>71958000</v>
      </c>
      <c r="C1485" s="8" t="s">
        <v>32</v>
      </c>
      <c r="D1485" s="448" t="s">
        <v>32</v>
      </c>
      <c r="E1485" s="8" t="s">
        <v>26</v>
      </c>
      <c r="F1485" s="101">
        <v>19</v>
      </c>
      <c r="G1485" s="49" t="s">
        <v>68</v>
      </c>
      <c r="H1485" s="143">
        <v>4761.5</v>
      </c>
      <c r="I1485" s="101">
        <v>269</v>
      </c>
      <c r="J1485" s="448" t="s">
        <v>184</v>
      </c>
      <c r="K1485" s="454" t="s">
        <v>5</v>
      </c>
      <c r="L1485" s="189">
        <f>L1486</f>
        <v>20000</v>
      </c>
      <c r="M1485" s="189">
        <f t="shared" ref="M1485:P1485" si="445">M1486</f>
        <v>20000</v>
      </c>
      <c r="N1485" s="189">
        <f t="shared" si="445"/>
        <v>0</v>
      </c>
      <c r="O1485" s="189">
        <f t="shared" si="445"/>
        <v>0</v>
      </c>
      <c r="P1485" s="189">
        <f t="shared" si="445"/>
        <v>0</v>
      </c>
      <c r="Q1485" s="186">
        <f t="shared" si="434"/>
        <v>20000</v>
      </c>
      <c r="R1485" s="254"/>
      <c r="S1485" s="254"/>
      <c r="T1485" s="254"/>
      <c r="U1485" s="255"/>
      <c r="V1485" s="254"/>
      <c r="W1485" s="254"/>
      <c r="X1485" s="254"/>
      <c r="Y1485" s="254"/>
      <c r="Z1485" s="254"/>
      <c r="AA1485" s="254"/>
      <c r="AB1485" s="254"/>
      <c r="AC1485" s="254"/>
      <c r="AD1485" s="254"/>
      <c r="AE1485" s="254"/>
      <c r="AF1485" s="254"/>
      <c r="AG1485" s="254"/>
      <c r="AH1485" s="254"/>
      <c r="AI1485" s="254"/>
      <c r="AJ1485" s="254"/>
      <c r="AK1485" s="254"/>
      <c r="AL1485" s="249"/>
      <c r="AM1485" s="254"/>
      <c r="AN1485" s="254"/>
      <c r="AO1485" s="254"/>
    </row>
    <row r="1486" spans="1:41" s="293" customFormat="1" ht="19.5" customHeight="1" x14ac:dyDescent="0.3">
      <c r="A1486" s="472"/>
      <c r="B1486" s="4">
        <v>71958000</v>
      </c>
      <c r="C1486" s="15" t="s">
        <v>32</v>
      </c>
      <c r="D1486" s="5"/>
      <c r="E1486" s="5"/>
      <c r="F1486" s="176"/>
      <c r="G1486" s="81"/>
      <c r="H1486" s="145"/>
      <c r="I1486" s="101"/>
      <c r="J1486" s="5" t="s">
        <v>303</v>
      </c>
      <c r="K1486" s="20" t="s">
        <v>298</v>
      </c>
      <c r="L1486" s="189">
        <v>20000</v>
      </c>
      <c r="M1486" s="186">
        <f>L1486</f>
        <v>20000</v>
      </c>
      <c r="N1486" s="186"/>
      <c r="O1486" s="186"/>
      <c r="P1486" s="186"/>
      <c r="Q1486" s="186">
        <f t="shared" si="434"/>
        <v>20000</v>
      </c>
      <c r="R1486" s="290"/>
      <c r="S1486" s="290"/>
      <c r="T1486" s="290"/>
      <c r="U1486" s="291"/>
      <c r="V1486" s="290"/>
      <c r="W1486" s="290"/>
      <c r="X1486" s="290"/>
      <c r="Y1486" s="290"/>
      <c r="Z1486" s="290"/>
      <c r="AA1486" s="290"/>
      <c r="AB1486" s="290"/>
      <c r="AC1486" s="290"/>
      <c r="AD1486" s="290"/>
      <c r="AE1486" s="290"/>
      <c r="AF1486" s="290"/>
      <c r="AG1486" s="290"/>
      <c r="AH1486" s="290"/>
      <c r="AI1486" s="290"/>
      <c r="AJ1486" s="290"/>
      <c r="AK1486" s="290"/>
      <c r="AL1486" s="292"/>
      <c r="AM1486" s="290"/>
      <c r="AN1486" s="290"/>
      <c r="AO1486" s="290"/>
    </row>
    <row r="1487" spans="1:41" s="258" customFormat="1" ht="18" customHeight="1" x14ac:dyDescent="0.3">
      <c r="A1487" s="437">
        <v>21</v>
      </c>
      <c r="B1487" s="54">
        <v>71958000</v>
      </c>
      <c r="C1487" s="8" t="s">
        <v>32</v>
      </c>
      <c r="D1487" s="15" t="s">
        <v>32</v>
      </c>
      <c r="E1487" s="8" t="s">
        <v>34</v>
      </c>
      <c r="F1487" s="101">
        <v>1</v>
      </c>
      <c r="G1487" s="49" t="s">
        <v>68</v>
      </c>
      <c r="H1487" s="149">
        <v>8340.7000000000007</v>
      </c>
      <c r="I1487" s="177">
        <v>494</v>
      </c>
      <c r="J1487" s="448" t="s">
        <v>184</v>
      </c>
      <c r="K1487" s="454" t="s">
        <v>5</v>
      </c>
      <c r="L1487" s="189">
        <f>L1488</f>
        <v>20000</v>
      </c>
      <c r="M1487" s="189">
        <f t="shared" ref="M1487:P1487" si="446">M1488</f>
        <v>20000</v>
      </c>
      <c r="N1487" s="189">
        <f t="shared" si="446"/>
        <v>0</v>
      </c>
      <c r="O1487" s="189">
        <f t="shared" si="446"/>
        <v>0</v>
      </c>
      <c r="P1487" s="189">
        <f t="shared" si="446"/>
        <v>0</v>
      </c>
      <c r="Q1487" s="186">
        <f t="shared" si="434"/>
        <v>20000</v>
      </c>
      <c r="R1487" s="257"/>
      <c r="S1487" s="257"/>
      <c r="T1487" s="257"/>
      <c r="U1487" s="259"/>
      <c r="W1487" s="257"/>
      <c r="X1487" s="257"/>
      <c r="Y1487" s="257"/>
      <c r="Z1487" s="257"/>
      <c r="AA1487" s="257"/>
      <c r="AB1487" s="257"/>
      <c r="AC1487" s="257"/>
      <c r="AD1487" s="257"/>
      <c r="AE1487" s="257"/>
      <c r="AF1487" s="257"/>
      <c r="AG1487" s="257"/>
      <c r="AH1487" s="257"/>
      <c r="AI1487" s="257"/>
      <c r="AJ1487" s="257"/>
      <c r="AK1487" s="257"/>
      <c r="AL1487" s="249"/>
      <c r="AM1487" s="257"/>
      <c r="AN1487" s="257"/>
      <c r="AO1487" s="257"/>
    </row>
    <row r="1488" spans="1:41" s="293" customFormat="1" ht="19.5" customHeight="1" x14ac:dyDescent="0.3">
      <c r="A1488" s="438"/>
      <c r="B1488" s="4">
        <v>71958000</v>
      </c>
      <c r="C1488" s="15" t="s">
        <v>32</v>
      </c>
      <c r="D1488" s="5"/>
      <c r="E1488" s="5"/>
      <c r="F1488" s="176"/>
      <c r="G1488" s="81"/>
      <c r="H1488" s="145"/>
      <c r="I1488" s="101"/>
      <c r="J1488" s="5" t="s">
        <v>303</v>
      </c>
      <c r="K1488" s="20" t="s">
        <v>298</v>
      </c>
      <c r="L1488" s="189">
        <v>20000</v>
      </c>
      <c r="M1488" s="186">
        <f>L1488</f>
        <v>20000</v>
      </c>
      <c r="N1488" s="186"/>
      <c r="O1488" s="186"/>
      <c r="P1488" s="186"/>
      <c r="Q1488" s="186">
        <f t="shared" ref="Q1488" si="447">M1488+N1488+O1488+P1488</f>
        <v>20000</v>
      </c>
      <c r="R1488" s="290"/>
      <c r="S1488" s="290"/>
      <c r="T1488" s="290"/>
      <c r="U1488" s="291"/>
      <c r="V1488" s="290"/>
      <c r="W1488" s="290"/>
      <c r="X1488" s="290"/>
      <c r="Y1488" s="290"/>
      <c r="Z1488" s="290"/>
      <c r="AA1488" s="290"/>
      <c r="AB1488" s="290"/>
      <c r="AC1488" s="290"/>
      <c r="AD1488" s="290"/>
      <c r="AE1488" s="290"/>
      <c r="AF1488" s="290"/>
      <c r="AG1488" s="290"/>
      <c r="AH1488" s="290"/>
      <c r="AI1488" s="290"/>
      <c r="AJ1488" s="290"/>
      <c r="AK1488" s="290"/>
      <c r="AL1488" s="292"/>
      <c r="AM1488" s="290"/>
      <c r="AN1488" s="290"/>
      <c r="AO1488" s="290"/>
    </row>
    <row r="1489" spans="1:41" s="256" customFormat="1" ht="18" customHeight="1" x14ac:dyDescent="0.3">
      <c r="A1489" s="471">
        <v>22</v>
      </c>
      <c r="B1489" s="54">
        <v>71958000</v>
      </c>
      <c r="C1489" s="8" t="s">
        <v>32</v>
      </c>
      <c r="D1489" s="448" t="s">
        <v>32</v>
      </c>
      <c r="E1489" s="8" t="s">
        <v>243</v>
      </c>
      <c r="F1489" s="101">
        <v>74</v>
      </c>
      <c r="G1489" s="49" t="s">
        <v>68</v>
      </c>
      <c r="H1489" s="143">
        <v>443.2</v>
      </c>
      <c r="I1489" s="101">
        <v>12</v>
      </c>
      <c r="J1489" s="448" t="s">
        <v>184</v>
      </c>
      <c r="K1489" s="454" t="s">
        <v>5</v>
      </c>
      <c r="L1489" s="189">
        <f>L1490+L1491</f>
        <v>1465634</v>
      </c>
      <c r="M1489" s="189">
        <f>L1489</f>
        <v>1465634</v>
      </c>
      <c r="N1489" s="166">
        <v>0</v>
      </c>
      <c r="O1489" s="166">
        <v>0</v>
      </c>
      <c r="P1489" s="166">
        <v>0</v>
      </c>
      <c r="Q1489" s="186">
        <f t="shared" ref="Q1489:Q1552" si="448">M1489+N1489+O1489+P1489</f>
        <v>1465634</v>
      </c>
      <c r="R1489" s="254"/>
      <c r="S1489" s="254"/>
      <c r="T1489" s="254"/>
      <c r="U1489" s="255"/>
      <c r="V1489" s="254"/>
      <c r="W1489" s="254"/>
      <c r="X1489" s="254"/>
      <c r="Y1489" s="254"/>
      <c r="Z1489" s="254"/>
      <c r="AA1489" s="254"/>
      <c r="AB1489" s="254"/>
      <c r="AC1489" s="254"/>
      <c r="AD1489" s="254"/>
      <c r="AE1489" s="254"/>
      <c r="AF1489" s="254"/>
      <c r="AG1489" s="254"/>
      <c r="AH1489" s="254"/>
      <c r="AI1489" s="254"/>
      <c r="AJ1489" s="254"/>
      <c r="AK1489" s="254"/>
      <c r="AL1489" s="249"/>
      <c r="AM1489" s="254"/>
      <c r="AN1489" s="254"/>
      <c r="AO1489" s="254"/>
    </row>
    <row r="1490" spans="1:41" s="256" customFormat="1" ht="18" customHeight="1" x14ac:dyDescent="0.3">
      <c r="A1490" s="472"/>
      <c r="B1490" s="54">
        <v>71958000</v>
      </c>
      <c r="C1490" s="8" t="s">
        <v>32</v>
      </c>
      <c r="D1490" s="448"/>
      <c r="E1490" s="8"/>
      <c r="F1490" s="101"/>
      <c r="G1490" s="49"/>
      <c r="H1490" s="143"/>
      <c r="I1490" s="101"/>
      <c r="J1490" s="5" t="s">
        <v>191</v>
      </c>
      <c r="K1490" s="20" t="s">
        <v>9</v>
      </c>
      <c r="L1490" s="189">
        <v>1434926</v>
      </c>
      <c r="M1490" s="189">
        <f t="shared" ref="M1490:M1491" si="449">L1490</f>
        <v>1434926</v>
      </c>
      <c r="N1490" s="166"/>
      <c r="O1490" s="191"/>
      <c r="P1490" s="166"/>
      <c r="Q1490" s="186">
        <f t="shared" si="448"/>
        <v>1434926</v>
      </c>
      <c r="R1490" s="254"/>
      <c r="S1490" s="254"/>
      <c r="T1490" s="254"/>
      <c r="U1490" s="255"/>
      <c r="V1490" s="254"/>
      <c r="W1490" s="254"/>
      <c r="X1490" s="254"/>
      <c r="Y1490" s="254"/>
      <c r="Z1490" s="254"/>
      <c r="AA1490" s="254"/>
      <c r="AB1490" s="254"/>
      <c r="AC1490" s="254"/>
      <c r="AD1490" s="254"/>
      <c r="AE1490" s="254"/>
      <c r="AF1490" s="254"/>
      <c r="AG1490" s="254"/>
      <c r="AH1490" s="254"/>
      <c r="AI1490" s="254"/>
      <c r="AJ1490" s="254"/>
      <c r="AK1490" s="254"/>
      <c r="AL1490" s="249"/>
      <c r="AM1490" s="254"/>
      <c r="AN1490" s="254"/>
      <c r="AO1490" s="254"/>
    </row>
    <row r="1491" spans="1:41" s="258" customFormat="1" ht="18" customHeight="1" x14ac:dyDescent="0.3">
      <c r="A1491" s="473"/>
      <c r="B1491" s="54">
        <v>71958000</v>
      </c>
      <c r="C1491" s="8" t="s">
        <v>32</v>
      </c>
      <c r="D1491" s="448"/>
      <c r="E1491" s="8"/>
      <c r="F1491" s="101"/>
      <c r="G1491" s="49"/>
      <c r="H1491" s="143"/>
      <c r="I1491" s="101"/>
      <c r="J1491" s="448" t="s">
        <v>189</v>
      </c>
      <c r="K1491" s="2">
        <v>21</v>
      </c>
      <c r="L1491" s="189">
        <v>30708</v>
      </c>
      <c r="M1491" s="189">
        <f t="shared" si="449"/>
        <v>30708</v>
      </c>
      <c r="N1491" s="189"/>
      <c r="O1491" s="191"/>
      <c r="P1491" s="191"/>
      <c r="Q1491" s="186">
        <f t="shared" si="448"/>
        <v>30708</v>
      </c>
      <c r="R1491" s="257"/>
      <c r="S1491" s="257"/>
      <c r="T1491" s="257"/>
      <c r="U1491" s="257"/>
      <c r="W1491" s="257"/>
      <c r="X1491" s="257"/>
      <c r="Y1491" s="257"/>
      <c r="Z1491" s="257"/>
      <c r="AA1491" s="257"/>
      <c r="AB1491" s="257"/>
      <c r="AC1491" s="257"/>
      <c r="AD1491" s="257"/>
      <c r="AE1491" s="257"/>
      <c r="AF1491" s="257"/>
      <c r="AG1491" s="257"/>
      <c r="AH1491" s="257"/>
      <c r="AI1491" s="257"/>
      <c r="AJ1491" s="257"/>
      <c r="AK1491" s="257"/>
      <c r="AL1491" s="249"/>
      <c r="AM1491" s="257"/>
      <c r="AN1491" s="257"/>
      <c r="AO1491" s="257"/>
    </row>
    <row r="1492" spans="1:41" s="251" customFormat="1" ht="18" customHeight="1" x14ac:dyDescent="0.25">
      <c r="A1492" s="440">
        <v>23</v>
      </c>
      <c r="B1492" s="4">
        <v>71958000</v>
      </c>
      <c r="C1492" s="15" t="s">
        <v>32</v>
      </c>
      <c r="D1492" s="15" t="s">
        <v>32</v>
      </c>
      <c r="E1492" s="15" t="s">
        <v>88</v>
      </c>
      <c r="F1492" s="177" t="s">
        <v>273</v>
      </c>
      <c r="G1492" s="4" t="s">
        <v>68</v>
      </c>
      <c r="H1492" s="149">
        <v>2463</v>
      </c>
      <c r="I1492" s="177">
        <v>93</v>
      </c>
      <c r="J1492" s="448" t="s">
        <v>184</v>
      </c>
      <c r="K1492" s="4" t="s">
        <v>5</v>
      </c>
      <c r="L1492" s="189">
        <f>L1493+L1494</f>
        <v>118585</v>
      </c>
      <c r="M1492" s="189">
        <f t="shared" ref="M1492:P1492" si="450">M1493+M1494</f>
        <v>20000</v>
      </c>
      <c r="N1492" s="189">
        <f t="shared" si="450"/>
        <v>0</v>
      </c>
      <c r="O1492" s="189">
        <f>O1493+O1494</f>
        <v>93655.75</v>
      </c>
      <c r="P1492" s="189">
        <f t="shared" si="450"/>
        <v>4929.25</v>
      </c>
      <c r="Q1492" s="186">
        <f t="shared" si="448"/>
        <v>118585</v>
      </c>
    </row>
    <row r="1493" spans="1:41" s="251" customFormat="1" ht="48" customHeight="1" x14ac:dyDescent="0.25">
      <c r="A1493" s="441"/>
      <c r="B1493" s="4">
        <v>71958000</v>
      </c>
      <c r="C1493" s="15" t="s">
        <v>32</v>
      </c>
      <c r="D1493" s="15"/>
      <c r="E1493" s="15"/>
      <c r="F1493" s="177"/>
      <c r="G1493" s="4"/>
      <c r="H1493" s="149"/>
      <c r="I1493" s="177"/>
      <c r="J1493" s="5" t="s">
        <v>185</v>
      </c>
      <c r="K1493" s="98">
        <v>20</v>
      </c>
      <c r="L1493" s="189">
        <v>98585</v>
      </c>
      <c r="M1493" s="164"/>
      <c r="N1493" s="164"/>
      <c r="O1493" s="189">
        <f>L1493*0.95</f>
        <v>93655.75</v>
      </c>
      <c r="P1493" s="189">
        <f>L1493*0.05</f>
        <v>4929.25</v>
      </c>
      <c r="Q1493" s="186">
        <f t="shared" si="448"/>
        <v>98585</v>
      </c>
    </row>
    <row r="1494" spans="1:41" s="250" customFormat="1" ht="19.5" customHeight="1" x14ac:dyDescent="0.3">
      <c r="A1494" s="56"/>
      <c r="B1494" s="4">
        <v>71958000</v>
      </c>
      <c r="C1494" s="15" t="s">
        <v>32</v>
      </c>
      <c r="D1494" s="5"/>
      <c r="E1494" s="5"/>
      <c r="F1494" s="176"/>
      <c r="G1494" s="81"/>
      <c r="H1494" s="145"/>
      <c r="I1494" s="101"/>
      <c r="J1494" s="5" t="s">
        <v>303</v>
      </c>
      <c r="K1494" s="20" t="s">
        <v>298</v>
      </c>
      <c r="L1494" s="189">
        <v>20000</v>
      </c>
      <c r="M1494" s="186">
        <f>L1494</f>
        <v>20000</v>
      </c>
      <c r="N1494" s="186"/>
      <c r="O1494" s="186"/>
      <c r="P1494" s="186"/>
      <c r="Q1494" s="186">
        <f t="shared" si="448"/>
        <v>20000</v>
      </c>
      <c r="R1494" s="248"/>
      <c r="S1494" s="248"/>
      <c r="T1494" s="248"/>
      <c r="U1494" s="251"/>
      <c r="V1494" s="248"/>
      <c r="W1494" s="248"/>
      <c r="X1494" s="248"/>
      <c r="Y1494" s="248"/>
      <c r="Z1494" s="248"/>
      <c r="AA1494" s="248"/>
      <c r="AB1494" s="248"/>
      <c r="AC1494" s="248"/>
      <c r="AD1494" s="248"/>
      <c r="AE1494" s="248"/>
      <c r="AF1494" s="248"/>
      <c r="AG1494" s="248"/>
      <c r="AH1494" s="248"/>
      <c r="AI1494" s="248"/>
      <c r="AJ1494" s="248"/>
      <c r="AK1494" s="248"/>
      <c r="AL1494" s="249"/>
      <c r="AM1494" s="248"/>
      <c r="AN1494" s="248"/>
      <c r="AO1494" s="248"/>
    </row>
    <row r="1495" spans="1:41" s="251" customFormat="1" ht="18" customHeight="1" x14ac:dyDescent="0.25">
      <c r="A1495" s="440">
        <v>24</v>
      </c>
      <c r="B1495" s="4">
        <v>71958000</v>
      </c>
      <c r="C1495" s="15" t="s">
        <v>32</v>
      </c>
      <c r="D1495" s="15" t="s">
        <v>32</v>
      </c>
      <c r="E1495" s="15" t="s">
        <v>35</v>
      </c>
      <c r="F1495" s="177">
        <v>36</v>
      </c>
      <c r="G1495" s="4" t="s">
        <v>68</v>
      </c>
      <c r="H1495" s="149">
        <v>2289.4</v>
      </c>
      <c r="I1495" s="177">
        <v>100</v>
      </c>
      <c r="J1495" s="448" t="s">
        <v>184</v>
      </c>
      <c r="K1495" s="4" t="s">
        <v>5</v>
      </c>
      <c r="L1495" s="189">
        <f>L1496+L1497</f>
        <v>133112</v>
      </c>
      <c r="M1495" s="189">
        <f>M1496+M1497</f>
        <v>20000</v>
      </c>
      <c r="N1495" s="189"/>
      <c r="O1495" s="189">
        <f>O1496+O1497</f>
        <v>107456.4</v>
      </c>
      <c r="P1495" s="189">
        <f t="shared" ref="P1495" si="451">P1496+P1497</f>
        <v>5655.6</v>
      </c>
      <c r="Q1495" s="186">
        <f t="shared" si="448"/>
        <v>133112</v>
      </c>
    </row>
    <row r="1496" spans="1:41" s="251" customFormat="1" ht="48" customHeight="1" x14ac:dyDescent="0.25">
      <c r="A1496" s="441"/>
      <c r="B1496" s="4">
        <v>71958000</v>
      </c>
      <c r="C1496" s="15" t="s">
        <v>32</v>
      </c>
      <c r="D1496" s="15"/>
      <c r="E1496" s="15"/>
      <c r="F1496" s="177"/>
      <c r="G1496" s="4"/>
      <c r="H1496" s="149"/>
      <c r="I1496" s="177"/>
      <c r="J1496" s="5" t="s">
        <v>185</v>
      </c>
      <c r="K1496" s="98">
        <v>20</v>
      </c>
      <c r="L1496" s="189">
        <v>113112</v>
      </c>
      <c r="M1496" s="164"/>
      <c r="N1496" s="164"/>
      <c r="O1496" s="189">
        <f>L1496*0.95</f>
        <v>107456.4</v>
      </c>
      <c r="P1496" s="189">
        <f>L1496*0.05</f>
        <v>5655.6</v>
      </c>
      <c r="Q1496" s="186">
        <f t="shared" si="448"/>
        <v>113112</v>
      </c>
    </row>
    <row r="1497" spans="1:41" s="250" customFormat="1" ht="19.5" customHeight="1" x14ac:dyDescent="0.3">
      <c r="A1497" s="56"/>
      <c r="B1497" s="4">
        <v>71958000</v>
      </c>
      <c r="C1497" s="15" t="s">
        <v>32</v>
      </c>
      <c r="D1497" s="5"/>
      <c r="E1497" s="5"/>
      <c r="F1497" s="176"/>
      <c r="G1497" s="81"/>
      <c r="H1497" s="145"/>
      <c r="I1497" s="101"/>
      <c r="J1497" s="5" t="s">
        <v>303</v>
      </c>
      <c r="K1497" s="20" t="s">
        <v>298</v>
      </c>
      <c r="L1497" s="189">
        <v>20000</v>
      </c>
      <c r="M1497" s="186">
        <f>L1497</f>
        <v>20000</v>
      </c>
      <c r="N1497" s="186"/>
      <c r="O1497" s="186"/>
      <c r="P1497" s="186"/>
      <c r="Q1497" s="186">
        <f t="shared" si="448"/>
        <v>20000</v>
      </c>
      <c r="R1497" s="248"/>
      <c r="S1497" s="248"/>
      <c r="T1497" s="248"/>
      <c r="U1497" s="251"/>
      <c r="V1497" s="248"/>
      <c r="W1497" s="248"/>
      <c r="X1497" s="248"/>
      <c r="Y1497" s="248"/>
      <c r="Z1497" s="248"/>
      <c r="AA1497" s="248"/>
      <c r="AB1497" s="248"/>
      <c r="AC1497" s="248"/>
      <c r="AD1497" s="248"/>
      <c r="AE1497" s="248"/>
      <c r="AF1497" s="248"/>
      <c r="AG1497" s="248"/>
      <c r="AH1497" s="248"/>
      <c r="AI1497" s="248"/>
      <c r="AJ1497" s="248"/>
      <c r="AK1497" s="248"/>
      <c r="AL1497" s="249"/>
      <c r="AM1497" s="248"/>
      <c r="AN1497" s="248"/>
      <c r="AO1497" s="248"/>
    </row>
    <row r="1498" spans="1:41" s="251" customFormat="1" ht="18" customHeight="1" x14ac:dyDescent="0.25">
      <c r="A1498" s="440">
        <v>25</v>
      </c>
      <c r="B1498" s="4">
        <v>71958000</v>
      </c>
      <c r="C1498" s="15" t="s">
        <v>32</v>
      </c>
      <c r="D1498" s="15" t="s">
        <v>32</v>
      </c>
      <c r="E1498" s="15" t="s">
        <v>23</v>
      </c>
      <c r="F1498" s="177">
        <v>14</v>
      </c>
      <c r="G1498" s="4" t="s">
        <v>68</v>
      </c>
      <c r="H1498" s="149">
        <v>4907.2</v>
      </c>
      <c r="I1498" s="177">
        <v>236</v>
      </c>
      <c r="J1498" s="448" t="s">
        <v>184</v>
      </c>
      <c r="K1498" s="4" t="s">
        <v>5</v>
      </c>
      <c r="L1498" s="189">
        <f>L1499+L1500</f>
        <v>689293</v>
      </c>
      <c r="M1498" s="189">
        <f>M1499+M1500</f>
        <v>20000</v>
      </c>
      <c r="N1498" s="189"/>
      <c r="O1498" s="189">
        <f>O1499+O1500</f>
        <v>635828.35</v>
      </c>
      <c r="P1498" s="189">
        <f t="shared" ref="P1498" si="452">P1499+P1500</f>
        <v>33464.65</v>
      </c>
      <c r="Q1498" s="186">
        <f t="shared" si="448"/>
        <v>689293</v>
      </c>
    </row>
    <row r="1499" spans="1:41" s="251" customFormat="1" ht="48" customHeight="1" x14ac:dyDescent="0.25">
      <c r="A1499" s="441"/>
      <c r="B1499" s="4">
        <v>71958000</v>
      </c>
      <c r="C1499" s="15" t="s">
        <v>32</v>
      </c>
      <c r="D1499" s="15"/>
      <c r="E1499" s="15"/>
      <c r="F1499" s="177"/>
      <c r="G1499" s="4"/>
      <c r="H1499" s="149"/>
      <c r="I1499" s="177"/>
      <c r="J1499" s="5" t="s">
        <v>185</v>
      </c>
      <c r="K1499" s="98">
        <v>20</v>
      </c>
      <c r="L1499" s="189">
        <v>669293</v>
      </c>
      <c r="M1499" s="164"/>
      <c r="N1499" s="164"/>
      <c r="O1499" s="189">
        <f>L1499*0.95</f>
        <v>635828.35</v>
      </c>
      <c r="P1499" s="189">
        <f>L1499*0.05</f>
        <v>33464.65</v>
      </c>
      <c r="Q1499" s="186">
        <f t="shared" si="448"/>
        <v>669293</v>
      </c>
    </row>
    <row r="1500" spans="1:41" s="250" customFormat="1" ht="19.5" customHeight="1" x14ac:dyDescent="0.3">
      <c r="A1500" s="56"/>
      <c r="B1500" s="4">
        <v>71958000</v>
      </c>
      <c r="C1500" s="15" t="s">
        <v>32</v>
      </c>
      <c r="D1500" s="5"/>
      <c r="E1500" s="5"/>
      <c r="F1500" s="176"/>
      <c r="G1500" s="81"/>
      <c r="H1500" s="145"/>
      <c r="I1500" s="101"/>
      <c r="J1500" s="5" t="s">
        <v>303</v>
      </c>
      <c r="K1500" s="20" t="s">
        <v>298</v>
      </c>
      <c r="L1500" s="189">
        <v>20000</v>
      </c>
      <c r="M1500" s="186">
        <f>L1500</f>
        <v>20000</v>
      </c>
      <c r="N1500" s="186"/>
      <c r="O1500" s="186"/>
      <c r="P1500" s="186"/>
      <c r="Q1500" s="186">
        <f t="shared" si="448"/>
        <v>20000</v>
      </c>
      <c r="R1500" s="248"/>
      <c r="S1500" s="248"/>
      <c r="T1500" s="248"/>
      <c r="U1500" s="251"/>
      <c r="V1500" s="248"/>
      <c r="W1500" s="248"/>
      <c r="X1500" s="248"/>
      <c r="Y1500" s="248"/>
      <c r="Z1500" s="248"/>
      <c r="AA1500" s="248"/>
      <c r="AB1500" s="248"/>
      <c r="AC1500" s="248"/>
      <c r="AD1500" s="248"/>
      <c r="AE1500" s="248"/>
      <c r="AF1500" s="248"/>
      <c r="AG1500" s="248"/>
      <c r="AH1500" s="248"/>
      <c r="AI1500" s="248"/>
      <c r="AJ1500" s="248"/>
      <c r="AK1500" s="248"/>
      <c r="AL1500" s="249"/>
      <c r="AM1500" s="248"/>
      <c r="AN1500" s="248"/>
      <c r="AO1500" s="248"/>
    </row>
    <row r="1501" spans="1:41" s="251" customFormat="1" ht="18" customHeight="1" x14ac:dyDescent="0.25">
      <c r="A1501" s="440">
        <v>26</v>
      </c>
      <c r="B1501" s="4">
        <v>71958000</v>
      </c>
      <c r="C1501" s="15" t="s">
        <v>32</v>
      </c>
      <c r="D1501" s="15" t="s">
        <v>32</v>
      </c>
      <c r="E1501" s="15" t="s">
        <v>23</v>
      </c>
      <c r="F1501" s="177">
        <v>24</v>
      </c>
      <c r="G1501" s="4" t="s">
        <v>68</v>
      </c>
      <c r="H1501" s="149">
        <v>4942</v>
      </c>
      <c r="I1501" s="177">
        <v>247</v>
      </c>
      <c r="J1501" s="448" t="s">
        <v>184</v>
      </c>
      <c r="K1501" s="4" t="s">
        <v>5</v>
      </c>
      <c r="L1501" s="189">
        <f>L1502+L1503</f>
        <v>689917</v>
      </c>
      <c r="M1501" s="189">
        <f t="shared" ref="M1501" si="453">M1502+M1503</f>
        <v>20000</v>
      </c>
      <c r="N1501" s="189"/>
      <c r="O1501" s="189">
        <f>O1502+O1503</f>
        <v>636421.15</v>
      </c>
      <c r="P1501" s="189">
        <f t="shared" ref="P1501" si="454">P1502+P1503</f>
        <v>33495.85</v>
      </c>
      <c r="Q1501" s="186">
        <f t="shared" si="448"/>
        <v>689917</v>
      </c>
    </row>
    <row r="1502" spans="1:41" s="251" customFormat="1" ht="48" customHeight="1" x14ac:dyDescent="0.25">
      <c r="A1502" s="441"/>
      <c r="B1502" s="4">
        <v>71958000</v>
      </c>
      <c r="C1502" s="15" t="s">
        <v>32</v>
      </c>
      <c r="D1502" s="15"/>
      <c r="E1502" s="15"/>
      <c r="F1502" s="177"/>
      <c r="G1502" s="4"/>
      <c r="H1502" s="149"/>
      <c r="I1502" s="177"/>
      <c r="J1502" s="5" t="s">
        <v>185</v>
      </c>
      <c r="K1502" s="98">
        <v>20</v>
      </c>
      <c r="L1502" s="189">
        <v>669917</v>
      </c>
      <c r="M1502" s="164"/>
      <c r="N1502" s="164"/>
      <c r="O1502" s="189">
        <f>L1502*0.95</f>
        <v>636421.15</v>
      </c>
      <c r="P1502" s="189">
        <f>L1502*0.05</f>
        <v>33495.85</v>
      </c>
      <c r="Q1502" s="186">
        <f t="shared" si="448"/>
        <v>669917</v>
      </c>
    </row>
    <row r="1503" spans="1:41" s="250" customFormat="1" ht="19.5" customHeight="1" x14ac:dyDescent="0.3">
      <c r="A1503" s="56"/>
      <c r="B1503" s="4">
        <v>71958000</v>
      </c>
      <c r="C1503" s="15" t="s">
        <v>32</v>
      </c>
      <c r="D1503" s="5"/>
      <c r="E1503" s="5"/>
      <c r="F1503" s="176"/>
      <c r="G1503" s="81"/>
      <c r="H1503" s="145"/>
      <c r="I1503" s="101"/>
      <c r="J1503" s="5" t="s">
        <v>303</v>
      </c>
      <c r="K1503" s="20" t="s">
        <v>298</v>
      </c>
      <c r="L1503" s="189">
        <v>20000</v>
      </c>
      <c r="M1503" s="186">
        <f t="shared" ref="M1503" si="455">L1503</f>
        <v>20000</v>
      </c>
      <c r="N1503" s="186"/>
      <c r="O1503" s="186"/>
      <c r="P1503" s="186"/>
      <c r="Q1503" s="186">
        <f t="shared" si="448"/>
        <v>20000</v>
      </c>
      <c r="R1503" s="248"/>
      <c r="S1503" s="248"/>
      <c r="T1503" s="248"/>
      <c r="U1503" s="251"/>
      <c r="V1503" s="248"/>
      <c r="W1503" s="248"/>
      <c r="X1503" s="248"/>
      <c r="Y1503" s="248"/>
      <c r="Z1503" s="248"/>
      <c r="AA1503" s="248"/>
      <c r="AB1503" s="248"/>
      <c r="AC1503" s="248"/>
      <c r="AD1503" s="248"/>
      <c r="AE1503" s="248"/>
      <c r="AF1503" s="248"/>
      <c r="AG1503" s="248"/>
      <c r="AH1503" s="248"/>
      <c r="AI1503" s="248"/>
      <c r="AJ1503" s="248"/>
      <c r="AK1503" s="248"/>
      <c r="AL1503" s="249"/>
      <c r="AM1503" s="248"/>
      <c r="AN1503" s="248"/>
      <c r="AO1503" s="248"/>
    </row>
    <row r="1504" spans="1:41" s="251" customFormat="1" ht="18" customHeight="1" x14ac:dyDescent="0.25">
      <c r="A1504" s="440">
        <v>27</v>
      </c>
      <c r="B1504" s="4">
        <v>71958000</v>
      </c>
      <c r="C1504" s="15" t="s">
        <v>32</v>
      </c>
      <c r="D1504" s="15" t="s">
        <v>32</v>
      </c>
      <c r="E1504" s="15" t="s">
        <v>26</v>
      </c>
      <c r="F1504" s="177">
        <v>37</v>
      </c>
      <c r="G1504" s="4" t="s">
        <v>68</v>
      </c>
      <c r="H1504" s="149">
        <v>2641.5</v>
      </c>
      <c r="I1504" s="177">
        <v>73</v>
      </c>
      <c r="J1504" s="448" t="s">
        <v>184</v>
      </c>
      <c r="K1504" s="4" t="s">
        <v>5</v>
      </c>
      <c r="L1504" s="189">
        <f>L1505+L1506</f>
        <v>135302</v>
      </c>
      <c r="M1504" s="189">
        <f t="shared" ref="M1504" si="456">M1505+M1506</f>
        <v>20000</v>
      </c>
      <c r="N1504" s="189"/>
      <c r="O1504" s="189">
        <f>O1505+O1506</f>
        <v>109536.9</v>
      </c>
      <c r="P1504" s="189">
        <f t="shared" ref="P1504" si="457">P1505+P1506</f>
        <v>5765.1</v>
      </c>
      <c r="Q1504" s="186">
        <f t="shared" si="448"/>
        <v>135302</v>
      </c>
    </row>
    <row r="1505" spans="1:41" s="251" customFormat="1" ht="48" customHeight="1" x14ac:dyDescent="0.25">
      <c r="A1505" s="441"/>
      <c r="B1505" s="4">
        <v>71958000</v>
      </c>
      <c r="C1505" s="15" t="s">
        <v>32</v>
      </c>
      <c r="D1505" s="15"/>
      <c r="E1505" s="15"/>
      <c r="F1505" s="177"/>
      <c r="G1505" s="4"/>
      <c r="H1505" s="149"/>
      <c r="I1505" s="177"/>
      <c r="J1505" s="5" t="s">
        <v>185</v>
      </c>
      <c r="K1505" s="98">
        <v>20</v>
      </c>
      <c r="L1505" s="189">
        <v>115302</v>
      </c>
      <c r="M1505" s="164"/>
      <c r="N1505" s="164"/>
      <c r="O1505" s="189">
        <f>L1505*0.95</f>
        <v>109536.9</v>
      </c>
      <c r="P1505" s="189">
        <f>L1505*0.05</f>
        <v>5765.1</v>
      </c>
      <c r="Q1505" s="186">
        <f t="shared" si="448"/>
        <v>115302</v>
      </c>
    </row>
    <row r="1506" spans="1:41" s="250" customFormat="1" ht="19.5" customHeight="1" x14ac:dyDescent="0.3">
      <c r="A1506" s="56"/>
      <c r="B1506" s="4">
        <v>71958000</v>
      </c>
      <c r="C1506" s="15" t="s">
        <v>32</v>
      </c>
      <c r="D1506" s="5"/>
      <c r="E1506" s="5"/>
      <c r="F1506" s="176"/>
      <c r="G1506" s="81"/>
      <c r="H1506" s="145"/>
      <c r="I1506" s="101"/>
      <c r="J1506" s="5" t="s">
        <v>303</v>
      </c>
      <c r="K1506" s="20" t="s">
        <v>298</v>
      </c>
      <c r="L1506" s="189">
        <v>20000</v>
      </c>
      <c r="M1506" s="186">
        <f t="shared" ref="M1506" si="458">L1506</f>
        <v>20000</v>
      </c>
      <c r="N1506" s="186"/>
      <c r="O1506" s="186"/>
      <c r="P1506" s="186"/>
      <c r="Q1506" s="186">
        <f t="shared" si="448"/>
        <v>20000</v>
      </c>
      <c r="R1506" s="248"/>
      <c r="S1506" s="248"/>
      <c r="T1506" s="248"/>
      <c r="U1506" s="251"/>
      <c r="V1506" s="248"/>
      <c r="W1506" s="248"/>
      <c r="X1506" s="248"/>
      <c r="Y1506" s="248"/>
      <c r="Z1506" s="248"/>
      <c r="AA1506" s="248"/>
      <c r="AB1506" s="248"/>
      <c r="AC1506" s="248"/>
      <c r="AD1506" s="248"/>
      <c r="AE1506" s="248"/>
      <c r="AF1506" s="248"/>
      <c r="AG1506" s="248"/>
      <c r="AH1506" s="248"/>
      <c r="AI1506" s="248"/>
      <c r="AJ1506" s="248"/>
      <c r="AK1506" s="248"/>
      <c r="AL1506" s="249"/>
      <c r="AM1506" s="248"/>
      <c r="AN1506" s="248"/>
      <c r="AO1506" s="248"/>
    </row>
    <row r="1507" spans="1:41" s="251" customFormat="1" ht="18" customHeight="1" x14ac:dyDescent="0.25">
      <c r="A1507" s="440">
        <v>28</v>
      </c>
      <c r="B1507" s="4">
        <v>71958000</v>
      </c>
      <c r="C1507" s="15" t="s">
        <v>32</v>
      </c>
      <c r="D1507" s="15" t="s">
        <v>32</v>
      </c>
      <c r="E1507" s="15" t="s">
        <v>23</v>
      </c>
      <c r="F1507" s="177">
        <v>12</v>
      </c>
      <c r="G1507" s="4" t="s">
        <v>68</v>
      </c>
      <c r="H1507" s="149">
        <v>5745.2</v>
      </c>
      <c r="I1507" s="177">
        <v>305</v>
      </c>
      <c r="J1507" s="448" t="s">
        <v>184</v>
      </c>
      <c r="K1507" s="4" t="s">
        <v>5</v>
      </c>
      <c r="L1507" s="189">
        <f>L1508+L1509</f>
        <v>747636</v>
      </c>
      <c r="M1507" s="189">
        <f t="shared" ref="M1507" si="459">M1508+M1509</f>
        <v>20000</v>
      </c>
      <c r="N1507" s="189"/>
      <c r="O1507" s="189">
        <f>O1508+O1509</f>
        <v>691254.2</v>
      </c>
      <c r="P1507" s="189">
        <f t="shared" ref="P1507" si="460">P1508+P1509</f>
        <v>36381.800000000003</v>
      </c>
      <c r="Q1507" s="186">
        <f t="shared" si="448"/>
        <v>747636</v>
      </c>
    </row>
    <row r="1508" spans="1:41" s="251" customFormat="1" ht="48" customHeight="1" x14ac:dyDescent="0.25">
      <c r="A1508" s="441"/>
      <c r="B1508" s="4">
        <v>71958000</v>
      </c>
      <c r="C1508" s="15" t="s">
        <v>32</v>
      </c>
      <c r="D1508" s="15"/>
      <c r="E1508" s="15"/>
      <c r="F1508" s="177"/>
      <c r="G1508" s="4"/>
      <c r="H1508" s="149"/>
      <c r="I1508" s="177"/>
      <c r="J1508" s="5" t="s">
        <v>185</v>
      </c>
      <c r="K1508" s="98">
        <v>20</v>
      </c>
      <c r="L1508" s="189">
        <v>727636</v>
      </c>
      <c r="M1508" s="164"/>
      <c r="N1508" s="164"/>
      <c r="O1508" s="189">
        <f>L1508*0.95</f>
        <v>691254.2</v>
      </c>
      <c r="P1508" s="189">
        <f>L1508*0.05</f>
        <v>36381.800000000003</v>
      </c>
      <c r="Q1508" s="186">
        <f t="shared" si="448"/>
        <v>727636</v>
      </c>
    </row>
    <row r="1509" spans="1:41" s="250" customFormat="1" ht="19.5" customHeight="1" x14ac:dyDescent="0.3">
      <c r="A1509" s="56"/>
      <c r="B1509" s="4">
        <v>71958000</v>
      </c>
      <c r="C1509" s="15" t="s">
        <v>32</v>
      </c>
      <c r="D1509" s="5"/>
      <c r="E1509" s="5"/>
      <c r="F1509" s="176"/>
      <c r="G1509" s="81"/>
      <c r="H1509" s="145"/>
      <c r="I1509" s="101"/>
      <c r="J1509" s="5" t="s">
        <v>303</v>
      </c>
      <c r="K1509" s="20" t="s">
        <v>298</v>
      </c>
      <c r="L1509" s="189">
        <v>20000</v>
      </c>
      <c r="M1509" s="186">
        <f t="shared" ref="M1509" si="461">L1509</f>
        <v>20000</v>
      </c>
      <c r="N1509" s="186"/>
      <c r="O1509" s="186"/>
      <c r="P1509" s="186"/>
      <c r="Q1509" s="186">
        <f t="shared" si="448"/>
        <v>20000</v>
      </c>
      <c r="R1509" s="248"/>
      <c r="S1509" s="248"/>
      <c r="T1509" s="248"/>
      <c r="U1509" s="251"/>
      <c r="V1509" s="248"/>
      <c r="W1509" s="248"/>
      <c r="X1509" s="248"/>
      <c r="Y1509" s="248"/>
      <c r="Z1509" s="248"/>
      <c r="AA1509" s="248"/>
      <c r="AB1509" s="248"/>
      <c r="AC1509" s="248"/>
      <c r="AD1509" s="248"/>
      <c r="AE1509" s="248"/>
      <c r="AF1509" s="248"/>
      <c r="AG1509" s="248"/>
      <c r="AH1509" s="248"/>
      <c r="AI1509" s="248"/>
      <c r="AJ1509" s="248"/>
      <c r="AK1509" s="248"/>
      <c r="AL1509" s="249"/>
      <c r="AM1509" s="248"/>
      <c r="AN1509" s="248"/>
      <c r="AO1509" s="248"/>
    </row>
    <row r="1510" spans="1:41" s="251" customFormat="1" ht="18" customHeight="1" x14ac:dyDescent="0.25">
      <c r="A1510" s="440">
        <v>29</v>
      </c>
      <c r="B1510" s="4">
        <v>71958000</v>
      </c>
      <c r="C1510" s="15" t="s">
        <v>32</v>
      </c>
      <c r="D1510" s="15" t="s">
        <v>32</v>
      </c>
      <c r="E1510" s="15" t="s">
        <v>274</v>
      </c>
      <c r="F1510" s="177">
        <v>103</v>
      </c>
      <c r="G1510" s="4" t="s">
        <v>68</v>
      </c>
      <c r="H1510" s="149">
        <v>5743.6</v>
      </c>
      <c r="I1510" s="177">
        <v>212</v>
      </c>
      <c r="J1510" s="448" t="s">
        <v>184</v>
      </c>
      <c r="K1510" s="4" t="s">
        <v>5</v>
      </c>
      <c r="L1510" s="189">
        <f>L1511+L1512</f>
        <v>89180</v>
      </c>
      <c r="M1510" s="189">
        <f t="shared" ref="M1510" si="462">M1511+M1512</f>
        <v>20000</v>
      </c>
      <c r="N1510" s="189"/>
      <c r="O1510" s="189">
        <f>O1511+O1512</f>
        <v>65721</v>
      </c>
      <c r="P1510" s="189">
        <f t="shared" ref="P1510" si="463">P1511+P1512</f>
        <v>3459</v>
      </c>
      <c r="Q1510" s="186">
        <f t="shared" si="448"/>
        <v>89180</v>
      </c>
    </row>
    <row r="1511" spans="1:41" s="251" customFormat="1" ht="48" customHeight="1" x14ac:dyDescent="0.25">
      <c r="A1511" s="441"/>
      <c r="B1511" s="4">
        <v>71958000</v>
      </c>
      <c r="C1511" s="15" t="s">
        <v>32</v>
      </c>
      <c r="D1511" s="15"/>
      <c r="E1511" s="15"/>
      <c r="F1511" s="177"/>
      <c r="G1511" s="4"/>
      <c r="H1511" s="149"/>
      <c r="I1511" s="177"/>
      <c r="J1511" s="5" t="s">
        <v>185</v>
      </c>
      <c r="K1511" s="98">
        <v>20</v>
      </c>
      <c r="L1511" s="189">
        <v>69180</v>
      </c>
      <c r="M1511" s="164"/>
      <c r="N1511" s="164"/>
      <c r="O1511" s="189">
        <f>L1511*0.95</f>
        <v>65721</v>
      </c>
      <c r="P1511" s="189">
        <f>L1511*0.05</f>
        <v>3459</v>
      </c>
      <c r="Q1511" s="186">
        <f t="shared" si="448"/>
        <v>69180</v>
      </c>
    </row>
    <row r="1512" spans="1:41" s="250" customFormat="1" ht="19.5" customHeight="1" x14ac:dyDescent="0.3">
      <c r="A1512" s="56"/>
      <c r="B1512" s="4">
        <v>71958000</v>
      </c>
      <c r="C1512" s="15" t="s">
        <v>32</v>
      </c>
      <c r="D1512" s="5"/>
      <c r="E1512" s="5"/>
      <c r="F1512" s="176"/>
      <c r="G1512" s="81"/>
      <c r="H1512" s="145"/>
      <c r="I1512" s="101"/>
      <c r="J1512" s="5" t="s">
        <v>303</v>
      </c>
      <c r="K1512" s="20" t="s">
        <v>298</v>
      </c>
      <c r="L1512" s="189">
        <v>20000</v>
      </c>
      <c r="M1512" s="186">
        <f t="shared" ref="M1512" si="464">L1512</f>
        <v>20000</v>
      </c>
      <c r="N1512" s="186"/>
      <c r="O1512" s="186"/>
      <c r="P1512" s="186"/>
      <c r="Q1512" s="186">
        <f t="shared" si="448"/>
        <v>20000</v>
      </c>
      <c r="R1512" s="248"/>
      <c r="S1512" s="248"/>
      <c r="T1512" s="248"/>
      <c r="U1512" s="251"/>
      <c r="V1512" s="248"/>
      <c r="W1512" s="248"/>
      <c r="X1512" s="248"/>
      <c r="Y1512" s="248"/>
      <c r="Z1512" s="248"/>
      <c r="AA1512" s="248"/>
      <c r="AB1512" s="248"/>
      <c r="AC1512" s="248"/>
      <c r="AD1512" s="248"/>
      <c r="AE1512" s="248"/>
      <c r="AF1512" s="248"/>
      <c r="AG1512" s="248"/>
      <c r="AH1512" s="248"/>
      <c r="AI1512" s="248"/>
      <c r="AJ1512" s="248"/>
      <c r="AK1512" s="248"/>
      <c r="AL1512" s="249"/>
      <c r="AM1512" s="248"/>
      <c r="AN1512" s="248"/>
      <c r="AO1512" s="248"/>
    </row>
    <row r="1513" spans="1:41" s="251" customFormat="1" ht="18" customHeight="1" x14ac:dyDescent="0.25">
      <c r="A1513" s="440">
        <v>30</v>
      </c>
      <c r="B1513" s="4">
        <v>71958000</v>
      </c>
      <c r="C1513" s="15" t="s">
        <v>32</v>
      </c>
      <c r="D1513" s="15" t="s">
        <v>32</v>
      </c>
      <c r="E1513" s="15" t="s">
        <v>146</v>
      </c>
      <c r="F1513" s="177">
        <v>18</v>
      </c>
      <c r="G1513" s="4" t="s">
        <v>68</v>
      </c>
      <c r="H1513" s="149">
        <v>2461.8000000000002</v>
      </c>
      <c r="I1513" s="177">
        <v>122</v>
      </c>
      <c r="J1513" s="448" t="s">
        <v>184</v>
      </c>
      <c r="K1513" s="4" t="s">
        <v>5</v>
      </c>
      <c r="L1513" s="189">
        <f>L1514+L1515</f>
        <v>490624</v>
      </c>
      <c r="M1513" s="189">
        <f t="shared" ref="M1513" si="465">M1514+M1515</f>
        <v>20000</v>
      </c>
      <c r="N1513" s="189"/>
      <c r="O1513" s="189">
        <f>O1514+O1515</f>
        <v>447092.8</v>
      </c>
      <c r="P1513" s="189">
        <f t="shared" ref="P1513" si="466">P1514+P1515</f>
        <v>23531.200000000001</v>
      </c>
      <c r="Q1513" s="186">
        <f t="shared" si="448"/>
        <v>490624</v>
      </c>
    </row>
    <row r="1514" spans="1:41" s="251" customFormat="1" ht="48" customHeight="1" x14ac:dyDescent="0.25">
      <c r="A1514" s="441"/>
      <c r="B1514" s="4">
        <v>71958000</v>
      </c>
      <c r="C1514" s="15" t="s">
        <v>32</v>
      </c>
      <c r="D1514" s="15"/>
      <c r="E1514" s="15"/>
      <c r="F1514" s="177"/>
      <c r="G1514" s="4"/>
      <c r="H1514" s="149"/>
      <c r="I1514" s="177"/>
      <c r="J1514" s="5" t="s">
        <v>185</v>
      </c>
      <c r="K1514" s="98">
        <v>20</v>
      </c>
      <c r="L1514" s="189">
        <v>470624</v>
      </c>
      <c r="M1514" s="164"/>
      <c r="N1514" s="164"/>
      <c r="O1514" s="189">
        <f>L1514*0.95</f>
        <v>447092.8</v>
      </c>
      <c r="P1514" s="189">
        <f>L1514*0.05</f>
        <v>23531.200000000001</v>
      </c>
      <c r="Q1514" s="186">
        <f t="shared" si="448"/>
        <v>470624</v>
      </c>
    </row>
    <row r="1515" spans="1:41" s="250" customFormat="1" ht="19.5" customHeight="1" x14ac:dyDescent="0.3">
      <c r="A1515" s="56"/>
      <c r="B1515" s="4">
        <v>71958000</v>
      </c>
      <c r="C1515" s="15" t="s">
        <v>32</v>
      </c>
      <c r="D1515" s="5"/>
      <c r="E1515" s="5"/>
      <c r="F1515" s="176"/>
      <c r="G1515" s="81"/>
      <c r="H1515" s="145"/>
      <c r="I1515" s="101"/>
      <c r="J1515" s="5" t="s">
        <v>303</v>
      </c>
      <c r="K1515" s="20" t="s">
        <v>298</v>
      </c>
      <c r="L1515" s="189">
        <v>20000</v>
      </c>
      <c r="M1515" s="186">
        <f t="shared" ref="M1515" si="467">L1515</f>
        <v>20000</v>
      </c>
      <c r="N1515" s="186"/>
      <c r="O1515" s="186"/>
      <c r="P1515" s="186"/>
      <c r="Q1515" s="186">
        <f t="shared" si="448"/>
        <v>20000</v>
      </c>
      <c r="R1515" s="248"/>
      <c r="S1515" s="248"/>
      <c r="T1515" s="248"/>
      <c r="U1515" s="251"/>
      <c r="V1515" s="248"/>
      <c r="W1515" s="248"/>
      <c r="X1515" s="248"/>
      <c r="Y1515" s="248"/>
      <c r="Z1515" s="248"/>
      <c r="AA1515" s="248"/>
      <c r="AB1515" s="248"/>
      <c r="AC1515" s="248"/>
      <c r="AD1515" s="248"/>
      <c r="AE1515" s="248"/>
      <c r="AF1515" s="248"/>
      <c r="AG1515" s="248"/>
      <c r="AH1515" s="248"/>
      <c r="AI1515" s="248"/>
      <c r="AJ1515" s="248"/>
      <c r="AK1515" s="248"/>
      <c r="AL1515" s="249"/>
      <c r="AM1515" s="248"/>
      <c r="AN1515" s="248"/>
      <c r="AO1515" s="248"/>
    </row>
    <row r="1516" spans="1:41" s="251" customFormat="1" ht="18" customHeight="1" x14ac:dyDescent="0.25">
      <c r="A1516" s="440">
        <v>31</v>
      </c>
      <c r="B1516" s="4">
        <v>71958000</v>
      </c>
      <c r="C1516" s="15" t="s">
        <v>32</v>
      </c>
      <c r="D1516" s="15" t="s">
        <v>32</v>
      </c>
      <c r="E1516" s="15" t="s">
        <v>26</v>
      </c>
      <c r="F1516" s="177">
        <v>28</v>
      </c>
      <c r="G1516" s="4" t="s">
        <v>68</v>
      </c>
      <c r="H1516" s="149">
        <v>3302.4</v>
      </c>
      <c r="I1516" s="177">
        <v>185</v>
      </c>
      <c r="J1516" s="448" t="s">
        <v>184</v>
      </c>
      <c r="K1516" s="4" t="s">
        <v>5</v>
      </c>
      <c r="L1516" s="189">
        <f>L1517+L1518</f>
        <v>544653</v>
      </c>
      <c r="M1516" s="189">
        <f t="shared" ref="M1516" si="468">M1517+M1518</f>
        <v>20000</v>
      </c>
      <c r="N1516" s="189"/>
      <c r="O1516" s="189">
        <f>O1517+O1518</f>
        <v>498420.35</v>
      </c>
      <c r="P1516" s="189">
        <f t="shared" ref="P1516" si="469">P1517+P1518</f>
        <v>26232.65</v>
      </c>
      <c r="Q1516" s="186">
        <f t="shared" si="448"/>
        <v>544653</v>
      </c>
    </row>
    <row r="1517" spans="1:41" s="251" customFormat="1" ht="48" customHeight="1" x14ac:dyDescent="0.25">
      <c r="A1517" s="441"/>
      <c r="B1517" s="4">
        <v>71958000</v>
      </c>
      <c r="C1517" s="15" t="s">
        <v>32</v>
      </c>
      <c r="D1517" s="15"/>
      <c r="E1517" s="15"/>
      <c r="F1517" s="177"/>
      <c r="G1517" s="4"/>
      <c r="H1517" s="149"/>
      <c r="I1517" s="177"/>
      <c r="J1517" s="5" t="s">
        <v>185</v>
      </c>
      <c r="K1517" s="98">
        <v>20</v>
      </c>
      <c r="L1517" s="189">
        <v>524653</v>
      </c>
      <c r="M1517" s="164"/>
      <c r="N1517" s="164"/>
      <c r="O1517" s="189">
        <f>L1517*0.95</f>
        <v>498420.35</v>
      </c>
      <c r="P1517" s="189">
        <f>L1517*0.05</f>
        <v>26232.65</v>
      </c>
      <c r="Q1517" s="186">
        <f t="shared" si="448"/>
        <v>524653</v>
      </c>
    </row>
    <row r="1518" spans="1:41" s="250" customFormat="1" ht="19.5" customHeight="1" x14ac:dyDescent="0.3">
      <c r="A1518" s="56"/>
      <c r="B1518" s="4">
        <v>71958000</v>
      </c>
      <c r="C1518" s="15" t="s">
        <v>32</v>
      </c>
      <c r="D1518" s="5"/>
      <c r="E1518" s="5"/>
      <c r="F1518" s="176"/>
      <c r="G1518" s="81"/>
      <c r="H1518" s="145"/>
      <c r="I1518" s="101"/>
      <c r="J1518" s="5" t="s">
        <v>303</v>
      </c>
      <c r="K1518" s="20" t="s">
        <v>298</v>
      </c>
      <c r="L1518" s="189">
        <v>20000</v>
      </c>
      <c r="M1518" s="186">
        <f t="shared" ref="M1518" si="470">L1518</f>
        <v>20000</v>
      </c>
      <c r="N1518" s="186"/>
      <c r="O1518" s="186"/>
      <c r="P1518" s="186"/>
      <c r="Q1518" s="186">
        <f t="shared" si="448"/>
        <v>20000</v>
      </c>
      <c r="R1518" s="248"/>
      <c r="S1518" s="248"/>
      <c r="T1518" s="248"/>
      <c r="U1518" s="251"/>
      <c r="V1518" s="248"/>
      <c r="W1518" s="248"/>
      <c r="X1518" s="248"/>
      <c r="Y1518" s="248"/>
      <c r="Z1518" s="248"/>
      <c r="AA1518" s="248"/>
      <c r="AB1518" s="248"/>
      <c r="AC1518" s="248"/>
      <c r="AD1518" s="248"/>
      <c r="AE1518" s="248"/>
      <c r="AF1518" s="248"/>
      <c r="AG1518" s="248"/>
      <c r="AH1518" s="248"/>
      <c r="AI1518" s="248"/>
      <c r="AJ1518" s="248"/>
      <c r="AK1518" s="248"/>
      <c r="AL1518" s="249"/>
      <c r="AM1518" s="248"/>
      <c r="AN1518" s="248"/>
      <c r="AO1518" s="248"/>
    </row>
    <row r="1519" spans="1:41" s="251" customFormat="1" ht="18" customHeight="1" x14ac:dyDescent="0.25">
      <c r="A1519" s="440">
        <v>32</v>
      </c>
      <c r="B1519" s="4">
        <v>71958000</v>
      </c>
      <c r="C1519" s="15" t="s">
        <v>32</v>
      </c>
      <c r="D1519" s="15" t="s">
        <v>32</v>
      </c>
      <c r="E1519" s="15" t="s">
        <v>26</v>
      </c>
      <c r="F1519" s="177">
        <v>54</v>
      </c>
      <c r="G1519" s="4" t="s">
        <v>68</v>
      </c>
      <c r="H1519" s="149">
        <v>1641.3</v>
      </c>
      <c r="I1519" s="177">
        <v>86</v>
      </c>
      <c r="J1519" s="448" t="s">
        <v>184</v>
      </c>
      <c r="K1519" s="4" t="s">
        <v>5</v>
      </c>
      <c r="L1519" s="189">
        <f>L1520+L1521</f>
        <v>182098</v>
      </c>
      <c r="M1519" s="189">
        <f t="shared" ref="M1519" si="471">M1520+M1521</f>
        <v>20000</v>
      </c>
      <c r="N1519" s="189"/>
      <c r="O1519" s="189">
        <f>O1520+O1521</f>
        <v>153993.1</v>
      </c>
      <c r="P1519" s="189">
        <f t="shared" ref="P1519" si="472">P1520+P1521</f>
        <v>8104.9000000000005</v>
      </c>
      <c r="Q1519" s="186">
        <f t="shared" si="448"/>
        <v>182098</v>
      </c>
    </row>
    <row r="1520" spans="1:41" s="251" customFormat="1" ht="48" customHeight="1" x14ac:dyDescent="0.25">
      <c r="A1520" s="441"/>
      <c r="B1520" s="4">
        <v>71958000</v>
      </c>
      <c r="C1520" s="15" t="s">
        <v>32</v>
      </c>
      <c r="D1520" s="15"/>
      <c r="E1520" s="15"/>
      <c r="F1520" s="177"/>
      <c r="G1520" s="4"/>
      <c r="H1520" s="149"/>
      <c r="I1520" s="177"/>
      <c r="J1520" s="5" t="s">
        <v>185</v>
      </c>
      <c r="K1520" s="98">
        <v>20</v>
      </c>
      <c r="L1520" s="189">
        <v>162098</v>
      </c>
      <c r="M1520" s="164"/>
      <c r="N1520" s="164"/>
      <c r="O1520" s="189">
        <f>L1520*0.95</f>
        <v>153993.1</v>
      </c>
      <c r="P1520" s="189">
        <f>L1520*0.05</f>
        <v>8104.9000000000005</v>
      </c>
      <c r="Q1520" s="186">
        <f t="shared" si="448"/>
        <v>162098</v>
      </c>
    </row>
    <row r="1521" spans="1:41" s="250" customFormat="1" ht="19.5" customHeight="1" x14ac:dyDescent="0.3">
      <c r="A1521" s="56"/>
      <c r="B1521" s="4">
        <v>71958000</v>
      </c>
      <c r="C1521" s="15" t="s">
        <v>32</v>
      </c>
      <c r="D1521" s="5"/>
      <c r="E1521" s="5"/>
      <c r="F1521" s="176"/>
      <c r="G1521" s="81"/>
      <c r="H1521" s="145"/>
      <c r="I1521" s="101"/>
      <c r="J1521" s="5" t="s">
        <v>303</v>
      </c>
      <c r="K1521" s="20" t="s">
        <v>298</v>
      </c>
      <c r="L1521" s="189">
        <v>20000</v>
      </c>
      <c r="M1521" s="186">
        <f t="shared" ref="M1521" si="473">L1521</f>
        <v>20000</v>
      </c>
      <c r="N1521" s="186"/>
      <c r="O1521" s="186"/>
      <c r="P1521" s="186"/>
      <c r="Q1521" s="186">
        <f t="shared" si="448"/>
        <v>20000</v>
      </c>
      <c r="R1521" s="248"/>
      <c r="S1521" s="248"/>
      <c r="T1521" s="248"/>
      <c r="U1521" s="251"/>
      <c r="V1521" s="248"/>
      <c r="W1521" s="248"/>
      <c r="X1521" s="248"/>
      <c r="Y1521" s="248"/>
      <c r="Z1521" s="248"/>
      <c r="AA1521" s="248"/>
      <c r="AB1521" s="248"/>
      <c r="AC1521" s="248"/>
      <c r="AD1521" s="248"/>
      <c r="AE1521" s="248"/>
      <c r="AF1521" s="248"/>
      <c r="AG1521" s="248"/>
      <c r="AH1521" s="248"/>
      <c r="AI1521" s="248"/>
      <c r="AJ1521" s="248"/>
      <c r="AK1521" s="248"/>
      <c r="AL1521" s="249"/>
      <c r="AM1521" s="248"/>
      <c r="AN1521" s="248"/>
      <c r="AO1521" s="248"/>
    </row>
    <row r="1522" spans="1:41" s="251" customFormat="1" ht="18" customHeight="1" x14ac:dyDescent="0.25">
      <c r="A1522" s="440">
        <v>33</v>
      </c>
      <c r="B1522" s="4">
        <v>71958000</v>
      </c>
      <c r="C1522" s="15" t="s">
        <v>32</v>
      </c>
      <c r="D1522" s="15" t="s">
        <v>32</v>
      </c>
      <c r="E1522" s="15" t="s">
        <v>26</v>
      </c>
      <c r="F1522" s="177" t="s">
        <v>275</v>
      </c>
      <c r="G1522" s="4" t="s">
        <v>68</v>
      </c>
      <c r="H1522" s="149">
        <v>1641.9</v>
      </c>
      <c r="I1522" s="177">
        <v>85</v>
      </c>
      <c r="J1522" s="448" t="s">
        <v>184</v>
      </c>
      <c r="K1522" s="4" t="s">
        <v>5</v>
      </c>
      <c r="L1522" s="189">
        <f>L1523+L1524</f>
        <v>182012</v>
      </c>
      <c r="M1522" s="189">
        <f t="shared" ref="M1522" si="474">M1523+M1524</f>
        <v>20000</v>
      </c>
      <c r="N1522" s="189"/>
      <c r="O1522" s="189">
        <f>O1523+O1524</f>
        <v>153911.4</v>
      </c>
      <c r="P1522" s="189">
        <f t="shared" ref="P1522" si="475">P1523+P1524</f>
        <v>8100.6</v>
      </c>
      <c r="Q1522" s="186">
        <f t="shared" si="448"/>
        <v>182012</v>
      </c>
    </row>
    <row r="1523" spans="1:41" s="251" customFormat="1" ht="48" customHeight="1" x14ac:dyDescent="0.25">
      <c r="A1523" s="441"/>
      <c r="B1523" s="4">
        <v>71958000</v>
      </c>
      <c r="C1523" s="15" t="s">
        <v>32</v>
      </c>
      <c r="D1523" s="15"/>
      <c r="E1523" s="15"/>
      <c r="F1523" s="177"/>
      <c r="G1523" s="4"/>
      <c r="H1523" s="149"/>
      <c r="I1523" s="177"/>
      <c r="J1523" s="5" t="s">
        <v>185</v>
      </c>
      <c r="K1523" s="98">
        <v>20</v>
      </c>
      <c r="L1523" s="189">
        <v>162012</v>
      </c>
      <c r="M1523" s="164"/>
      <c r="N1523" s="164"/>
      <c r="O1523" s="189">
        <f>L1523*0.95</f>
        <v>153911.4</v>
      </c>
      <c r="P1523" s="189">
        <f>L1523*0.05</f>
        <v>8100.6</v>
      </c>
      <c r="Q1523" s="186">
        <f t="shared" si="448"/>
        <v>162012</v>
      </c>
    </row>
    <row r="1524" spans="1:41" s="250" customFormat="1" ht="19.5" customHeight="1" x14ac:dyDescent="0.3">
      <c r="A1524" s="56"/>
      <c r="B1524" s="4">
        <v>71958000</v>
      </c>
      <c r="C1524" s="15" t="s">
        <v>32</v>
      </c>
      <c r="D1524" s="5"/>
      <c r="E1524" s="5"/>
      <c r="F1524" s="176"/>
      <c r="G1524" s="81"/>
      <c r="H1524" s="145"/>
      <c r="I1524" s="101"/>
      <c r="J1524" s="5" t="s">
        <v>303</v>
      </c>
      <c r="K1524" s="20" t="s">
        <v>298</v>
      </c>
      <c r="L1524" s="189">
        <v>20000</v>
      </c>
      <c r="M1524" s="186">
        <f t="shared" ref="M1524" si="476">L1524</f>
        <v>20000</v>
      </c>
      <c r="N1524" s="186"/>
      <c r="O1524" s="186"/>
      <c r="P1524" s="186"/>
      <c r="Q1524" s="186">
        <f t="shared" si="448"/>
        <v>20000</v>
      </c>
      <c r="R1524" s="248"/>
      <c r="S1524" s="248"/>
      <c r="T1524" s="248"/>
      <c r="U1524" s="251"/>
      <c r="V1524" s="248"/>
      <c r="W1524" s="248"/>
      <c r="X1524" s="248"/>
      <c r="Y1524" s="248"/>
      <c r="Z1524" s="248"/>
      <c r="AA1524" s="248"/>
      <c r="AB1524" s="248"/>
      <c r="AC1524" s="248"/>
      <c r="AD1524" s="248"/>
      <c r="AE1524" s="248"/>
      <c r="AF1524" s="248"/>
      <c r="AG1524" s="248"/>
      <c r="AH1524" s="248"/>
      <c r="AI1524" s="248"/>
      <c r="AJ1524" s="248"/>
      <c r="AK1524" s="248"/>
      <c r="AL1524" s="249"/>
      <c r="AM1524" s="248"/>
      <c r="AN1524" s="248"/>
      <c r="AO1524" s="248"/>
    </row>
    <row r="1525" spans="1:41" s="251" customFormat="1" ht="18" customHeight="1" x14ac:dyDescent="0.25">
      <c r="A1525" s="440">
        <v>34</v>
      </c>
      <c r="B1525" s="4">
        <v>71958000</v>
      </c>
      <c r="C1525" s="15" t="s">
        <v>32</v>
      </c>
      <c r="D1525" s="15" t="s">
        <v>32</v>
      </c>
      <c r="E1525" s="15" t="s">
        <v>26</v>
      </c>
      <c r="F1525" s="177" t="s">
        <v>276</v>
      </c>
      <c r="G1525" s="4" t="s">
        <v>68</v>
      </c>
      <c r="H1525" s="149">
        <v>1633.6</v>
      </c>
      <c r="I1525" s="177">
        <v>88</v>
      </c>
      <c r="J1525" s="448" t="s">
        <v>184</v>
      </c>
      <c r="K1525" s="4" t="s">
        <v>5</v>
      </c>
      <c r="L1525" s="189">
        <f>L1526+L1527</f>
        <v>182051</v>
      </c>
      <c r="M1525" s="189">
        <f t="shared" ref="M1525" si="477">M1526+M1527</f>
        <v>20000</v>
      </c>
      <c r="N1525" s="189"/>
      <c r="O1525" s="189">
        <f>O1526+O1527</f>
        <v>153948.44999999998</v>
      </c>
      <c r="P1525" s="189">
        <f t="shared" ref="P1525" si="478">P1526+P1527</f>
        <v>8102.55</v>
      </c>
      <c r="Q1525" s="186">
        <f t="shared" si="448"/>
        <v>182050.99999999997</v>
      </c>
    </row>
    <row r="1526" spans="1:41" s="251" customFormat="1" ht="48" customHeight="1" x14ac:dyDescent="0.25">
      <c r="A1526" s="441"/>
      <c r="B1526" s="4">
        <v>71958000</v>
      </c>
      <c r="C1526" s="15" t="s">
        <v>32</v>
      </c>
      <c r="D1526" s="15"/>
      <c r="E1526" s="15"/>
      <c r="F1526" s="177"/>
      <c r="G1526" s="4"/>
      <c r="H1526" s="149"/>
      <c r="I1526" s="177"/>
      <c r="J1526" s="5" t="s">
        <v>185</v>
      </c>
      <c r="K1526" s="98">
        <v>20</v>
      </c>
      <c r="L1526" s="189">
        <v>162051</v>
      </c>
      <c r="M1526" s="164"/>
      <c r="N1526" s="164"/>
      <c r="O1526" s="189">
        <f>L1526*0.95</f>
        <v>153948.44999999998</v>
      </c>
      <c r="P1526" s="189">
        <f>L1526*0.05</f>
        <v>8102.55</v>
      </c>
      <c r="Q1526" s="186">
        <f t="shared" si="448"/>
        <v>162050.99999999997</v>
      </c>
    </row>
    <row r="1527" spans="1:41" s="250" customFormat="1" ht="19.5" customHeight="1" x14ac:dyDescent="0.3">
      <c r="A1527" s="56"/>
      <c r="B1527" s="4">
        <v>71958000</v>
      </c>
      <c r="C1527" s="15" t="s">
        <v>32</v>
      </c>
      <c r="D1527" s="5"/>
      <c r="E1527" s="5"/>
      <c r="F1527" s="176"/>
      <c r="G1527" s="81"/>
      <c r="H1527" s="145"/>
      <c r="I1527" s="101"/>
      <c r="J1527" s="5" t="s">
        <v>303</v>
      </c>
      <c r="K1527" s="20" t="s">
        <v>298</v>
      </c>
      <c r="L1527" s="189">
        <v>20000</v>
      </c>
      <c r="M1527" s="186">
        <f t="shared" ref="M1527" si="479">L1527</f>
        <v>20000</v>
      </c>
      <c r="N1527" s="186"/>
      <c r="O1527" s="186"/>
      <c r="P1527" s="186"/>
      <c r="Q1527" s="186">
        <f t="shared" si="448"/>
        <v>20000</v>
      </c>
      <c r="R1527" s="248"/>
      <c r="S1527" s="248"/>
      <c r="T1527" s="248"/>
      <c r="U1527" s="251"/>
      <c r="V1527" s="248"/>
      <c r="W1527" s="248"/>
      <c r="X1527" s="248"/>
      <c r="Y1527" s="248"/>
      <c r="Z1527" s="248"/>
      <c r="AA1527" s="248"/>
      <c r="AB1527" s="248"/>
      <c r="AC1527" s="248"/>
      <c r="AD1527" s="248"/>
      <c r="AE1527" s="248"/>
      <c r="AF1527" s="248"/>
      <c r="AG1527" s="248"/>
      <c r="AH1527" s="248"/>
      <c r="AI1527" s="248"/>
      <c r="AJ1527" s="248"/>
      <c r="AK1527" s="248"/>
      <c r="AL1527" s="249"/>
      <c r="AM1527" s="248"/>
      <c r="AN1527" s="248"/>
      <c r="AO1527" s="248"/>
    </row>
    <row r="1528" spans="1:41" s="251" customFormat="1" ht="18" customHeight="1" x14ac:dyDescent="0.25">
      <c r="A1528" s="440">
        <v>35</v>
      </c>
      <c r="B1528" s="4">
        <v>71958000</v>
      </c>
      <c r="C1528" s="15" t="s">
        <v>32</v>
      </c>
      <c r="D1528" s="15" t="s">
        <v>32</v>
      </c>
      <c r="E1528" s="15" t="s">
        <v>243</v>
      </c>
      <c r="F1528" s="177">
        <v>50</v>
      </c>
      <c r="G1528" s="4" t="s">
        <v>68</v>
      </c>
      <c r="H1528" s="149">
        <v>3237</v>
      </c>
      <c r="I1528" s="177">
        <v>120</v>
      </c>
      <c r="J1528" s="448" t="s">
        <v>184</v>
      </c>
      <c r="K1528" s="4" t="s">
        <v>5</v>
      </c>
      <c r="L1528" s="189">
        <f>L1529+L1530</f>
        <v>545855</v>
      </c>
      <c r="M1528" s="189">
        <f t="shared" ref="M1528" si="480">M1529+M1530</f>
        <v>20000</v>
      </c>
      <c r="N1528" s="189"/>
      <c r="O1528" s="189">
        <f>O1529+O1530</f>
        <v>499562.25</v>
      </c>
      <c r="P1528" s="189">
        <f t="shared" ref="P1528" si="481">P1529+P1530</f>
        <v>26292.75</v>
      </c>
      <c r="Q1528" s="186">
        <f t="shared" si="448"/>
        <v>545855</v>
      </c>
    </row>
    <row r="1529" spans="1:41" s="251" customFormat="1" ht="48" customHeight="1" x14ac:dyDescent="0.25">
      <c r="A1529" s="441"/>
      <c r="B1529" s="4">
        <v>71958000</v>
      </c>
      <c r="C1529" s="15" t="s">
        <v>32</v>
      </c>
      <c r="D1529" s="15"/>
      <c r="E1529" s="15"/>
      <c r="F1529" s="177"/>
      <c r="G1529" s="4"/>
      <c r="H1529" s="149"/>
      <c r="I1529" s="177"/>
      <c r="J1529" s="5" t="s">
        <v>185</v>
      </c>
      <c r="K1529" s="98">
        <v>20</v>
      </c>
      <c r="L1529" s="189">
        <v>525855</v>
      </c>
      <c r="M1529" s="164"/>
      <c r="N1529" s="164"/>
      <c r="O1529" s="189">
        <f>L1529*0.95</f>
        <v>499562.25</v>
      </c>
      <c r="P1529" s="189">
        <f>L1529*0.05</f>
        <v>26292.75</v>
      </c>
      <c r="Q1529" s="186">
        <f t="shared" si="448"/>
        <v>525855</v>
      </c>
    </row>
    <row r="1530" spans="1:41" s="250" customFormat="1" ht="19.5" customHeight="1" x14ac:dyDescent="0.3">
      <c r="A1530" s="56"/>
      <c r="B1530" s="4">
        <v>71958000</v>
      </c>
      <c r="C1530" s="15" t="s">
        <v>32</v>
      </c>
      <c r="D1530" s="5"/>
      <c r="E1530" s="5"/>
      <c r="F1530" s="176"/>
      <c r="G1530" s="81"/>
      <c r="H1530" s="145"/>
      <c r="I1530" s="101"/>
      <c r="J1530" s="5" t="s">
        <v>303</v>
      </c>
      <c r="K1530" s="20" t="s">
        <v>298</v>
      </c>
      <c r="L1530" s="189">
        <v>20000</v>
      </c>
      <c r="M1530" s="186">
        <f t="shared" ref="M1530" si="482">L1530</f>
        <v>20000</v>
      </c>
      <c r="N1530" s="186"/>
      <c r="O1530" s="186"/>
      <c r="P1530" s="186"/>
      <c r="Q1530" s="186">
        <f t="shared" si="448"/>
        <v>20000</v>
      </c>
      <c r="R1530" s="248"/>
      <c r="S1530" s="248"/>
      <c r="T1530" s="248"/>
      <c r="U1530" s="251"/>
      <c r="V1530" s="248"/>
      <c r="W1530" s="248"/>
      <c r="X1530" s="248"/>
      <c r="Y1530" s="248"/>
      <c r="Z1530" s="248"/>
      <c r="AA1530" s="248"/>
      <c r="AB1530" s="248"/>
      <c r="AC1530" s="248"/>
      <c r="AD1530" s="248"/>
      <c r="AE1530" s="248"/>
      <c r="AF1530" s="248"/>
      <c r="AG1530" s="248"/>
      <c r="AH1530" s="248"/>
      <c r="AI1530" s="248"/>
      <c r="AJ1530" s="248"/>
      <c r="AK1530" s="248"/>
      <c r="AL1530" s="249"/>
      <c r="AM1530" s="248"/>
      <c r="AN1530" s="248"/>
      <c r="AO1530" s="248"/>
    </row>
    <row r="1531" spans="1:41" ht="18" customHeight="1" x14ac:dyDescent="0.25">
      <c r="A1531" s="480" t="s">
        <v>220</v>
      </c>
      <c r="B1531" s="481"/>
      <c r="C1531" s="481"/>
      <c r="D1531" s="481"/>
      <c r="E1531" s="482"/>
      <c r="F1531" s="101">
        <v>26</v>
      </c>
      <c r="G1531" s="454" t="s">
        <v>5</v>
      </c>
      <c r="H1531" s="143">
        <f>H1533+H1536+H1540+H1544+H1549+H1556+H1561+H1565+H1569+H1572+H1575+H1578+H1581+H1589+H1592+H1595+H1598+H1604+H1610+H1613+H1616+H1622+H1586+H1601+H1607+H1553</f>
        <v>179375.5</v>
      </c>
      <c r="I1531" s="101">
        <f>I1533+I1536+I1540+I1544+I1549+I1556+I1561+I1565+I1569+I1572+I1575+I1578+I1581+I1589+I1592+I1595+I1598+I1604+I1610+I1613+I1616+I1622+I1586+I1601+I1607+I1553</f>
        <v>6678</v>
      </c>
      <c r="J1531" s="454" t="s">
        <v>5</v>
      </c>
      <c r="K1531" s="7" t="s">
        <v>5</v>
      </c>
      <c r="L1531" s="143">
        <f>L1533+L1536+L1540+L1544+L1549+L1556+L1561+L1565+L1569+L1572+L1575+L1578+L1581+L1589+L1592+L1595+L1598+L1604+L1610+L1613+L1616+L1622+L1586+L1601+L1607+L1553</f>
        <v>154075805</v>
      </c>
      <c r="M1531" s="143">
        <f>M1533+M1536+M1540+M1544+M1549+M1556+M1561+M1565+M1569+M1572+M1575+M1578+M1581+M1589+M1592+M1595+M1598+M1604+M1610+M1613+M1616+M1622+M1586+M1601+M1607+M1553</f>
        <v>149957485</v>
      </c>
      <c r="N1531" s="143">
        <f>N1533+N1536+N1540+N1544+N1549+N1556+N1561+N1565+N1569+N1572+N1575+N1578+N1581+N1589+N1592+N1595+N1598+N1604+N1610+N1613+N1616+N1622+N1586+N1601+N1607</f>
        <v>0</v>
      </c>
      <c r="O1531" s="143">
        <f>O1532+O1533+O1536+O1540+O1544+O1549+O1556+O1561+O1565+O1569+O1572+O1575+O1578+O1581+O1589+O1592+O1595+O1598+O1604+O1610+O1613+O1616+O1622+O1586+O1601+O1607+O1553</f>
        <v>5299999.9999999991</v>
      </c>
      <c r="P1531" s="143">
        <f>P1533+P1536+P1540+P1544+P1549+P1556+P1561+P1565+P1569+P1572+P1575+P1578+P1581+P1589+P1592+P1595+P1598+P1604+P1610+P1613+P1616+P1622+P1586+P1601+P1607+P1553</f>
        <v>205916.00000000003</v>
      </c>
      <c r="Q1531" s="143">
        <f>Q1532+Q1533+Q1536+Q1540+Q1544+Q1549+Q1556+Q1561+Q1565+Q1569+Q1572+Q1575+Q1578+Q1581+Q1589+Q1592+Q1595+Q1598+Q1604+Q1610+Q1613+Q1616+Q1622+Q1586+Q1601+Q1607+Q1553</f>
        <v>155463401</v>
      </c>
    </row>
    <row r="1532" spans="1:41" ht="18" customHeight="1" x14ac:dyDescent="0.25">
      <c r="A1532" s="448"/>
      <c r="B1532" s="480" t="s">
        <v>97</v>
      </c>
      <c r="C1532" s="481"/>
      <c r="D1532" s="481"/>
      <c r="E1532" s="481"/>
      <c r="F1532" s="481"/>
      <c r="G1532" s="481"/>
      <c r="H1532" s="481"/>
      <c r="I1532" s="482"/>
      <c r="J1532" s="454" t="s">
        <v>5</v>
      </c>
      <c r="K1532" s="7" t="s">
        <v>5</v>
      </c>
      <c r="L1532" s="188"/>
      <c r="M1532" s="188"/>
      <c r="N1532" s="188"/>
      <c r="O1532" s="188">
        <v>1387596</v>
      </c>
      <c r="P1532" s="188"/>
      <c r="Q1532" s="186">
        <f>M1532+N1532+O1532+P1532</f>
        <v>1387596</v>
      </c>
      <c r="R1532" s="140"/>
    </row>
    <row r="1533" spans="1:41" ht="18" customHeight="1" x14ac:dyDescent="0.25">
      <c r="A1533" s="437">
        <v>1</v>
      </c>
      <c r="B1533" s="108">
        <v>71916000</v>
      </c>
      <c r="C1533" s="448" t="s">
        <v>24</v>
      </c>
      <c r="D1533" s="448" t="s">
        <v>151</v>
      </c>
      <c r="E1533" s="448" t="s">
        <v>80</v>
      </c>
      <c r="F1533" s="101">
        <v>8</v>
      </c>
      <c r="G1533" s="7" t="s">
        <v>68</v>
      </c>
      <c r="H1533" s="137">
        <v>17540</v>
      </c>
      <c r="I1533" s="101">
        <v>659</v>
      </c>
      <c r="J1533" s="448" t="s">
        <v>184</v>
      </c>
      <c r="K1533" s="454" t="s">
        <v>5</v>
      </c>
      <c r="L1533" s="189">
        <f>L1534+L1535</f>
        <v>22359420</v>
      </c>
      <c r="M1533" s="164">
        <f>L1533</f>
        <v>22359420</v>
      </c>
      <c r="N1533" s="189">
        <v>0</v>
      </c>
      <c r="O1533" s="164">
        <v>0</v>
      </c>
      <c r="P1533" s="144">
        <v>0</v>
      </c>
      <c r="Q1533" s="186">
        <f t="shared" si="448"/>
        <v>22359420</v>
      </c>
    </row>
    <row r="1534" spans="1:41" ht="33" customHeight="1" x14ac:dyDescent="0.25">
      <c r="A1534" s="438"/>
      <c r="B1534" s="108">
        <v>71916000</v>
      </c>
      <c r="C1534" s="448" t="s">
        <v>24</v>
      </c>
      <c r="D1534" s="448"/>
      <c r="E1534" s="448"/>
      <c r="F1534" s="101"/>
      <c r="G1534" s="7"/>
      <c r="H1534" s="137"/>
      <c r="I1534" s="101"/>
      <c r="J1534" s="16" t="s">
        <v>194</v>
      </c>
      <c r="K1534" s="2" t="s">
        <v>37</v>
      </c>
      <c r="L1534" s="189">
        <v>21890953</v>
      </c>
      <c r="M1534" s="189">
        <f t="shared" ref="M1534:M1535" si="483">L1534</f>
        <v>21890953</v>
      </c>
      <c r="N1534" s="164"/>
      <c r="O1534" s="164"/>
      <c r="P1534" s="164"/>
      <c r="Q1534" s="186">
        <f t="shared" si="448"/>
        <v>21890953</v>
      </c>
    </row>
    <row r="1535" spans="1:41" ht="18" customHeight="1" x14ac:dyDescent="0.25">
      <c r="A1535" s="439"/>
      <c r="B1535" s="108">
        <v>71916000</v>
      </c>
      <c r="C1535" s="448" t="s">
        <v>24</v>
      </c>
      <c r="D1535" s="448"/>
      <c r="E1535" s="448"/>
      <c r="F1535" s="101"/>
      <c r="G1535" s="7"/>
      <c r="H1535" s="137"/>
      <c r="I1535" s="101"/>
      <c r="J1535" s="448" t="s">
        <v>189</v>
      </c>
      <c r="K1535" s="454">
        <v>21</v>
      </c>
      <c r="L1535" s="189">
        <v>468467</v>
      </c>
      <c r="M1535" s="189">
        <f t="shared" si="483"/>
        <v>468467</v>
      </c>
      <c r="N1535" s="164"/>
      <c r="O1535" s="164"/>
      <c r="P1535" s="164"/>
      <c r="Q1535" s="186">
        <f t="shared" si="448"/>
        <v>468467</v>
      </c>
    </row>
    <row r="1536" spans="1:41" ht="18" customHeight="1" x14ac:dyDescent="0.25">
      <c r="A1536" s="471">
        <v>2</v>
      </c>
      <c r="B1536" s="108">
        <v>71916000</v>
      </c>
      <c r="C1536" s="448" t="s">
        <v>24</v>
      </c>
      <c r="D1536" s="448" t="s">
        <v>151</v>
      </c>
      <c r="E1536" s="3" t="s">
        <v>154</v>
      </c>
      <c r="F1536" s="101">
        <v>53</v>
      </c>
      <c r="G1536" s="7" t="s">
        <v>68</v>
      </c>
      <c r="H1536" s="137">
        <v>2524.9</v>
      </c>
      <c r="I1536" s="101">
        <v>99</v>
      </c>
      <c r="J1536" s="448" t="s">
        <v>184</v>
      </c>
      <c r="K1536" s="454" t="s">
        <v>5</v>
      </c>
      <c r="L1536" s="189">
        <f>L1537+L1538+L1539</f>
        <v>2975941</v>
      </c>
      <c r="M1536" s="164">
        <f>L1536</f>
        <v>2975941</v>
      </c>
      <c r="N1536" s="189">
        <v>0</v>
      </c>
      <c r="O1536" s="164">
        <v>0</v>
      </c>
      <c r="P1536" s="144">
        <v>0</v>
      </c>
      <c r="Q1536" s="186">
        <f t="shared" si="448"/>
        <v>2975941</v>
      </c>
    </row>
    <row r="1537" spans="1:41" s="250" customFormat="1" ht="19.5" customHeight="1" x14ac:dyDescent="0.3">
      <c r="A1537" s="472"/>
      <c r="B1537" s="108">
        <v>71916000</v>
      </c>
      <c r="C1537" s="448" t="s">
        <v>24</v>
      </c>
      <c r="D1537" s="5"/>
      <c r="E1537" s="5"/>
      <c r="F1537" s="176"/>
      <c r="G1537" s="81"/>
      <c r="H1537" s="145"/>
      <c r="I1537" s="101"/>
      <c r="J1537" s="5" t="s">
        <v>303</v>
      </c>
      <c r="K1537" s="20" t="s">
        <v>298</v>
      </c>
      <c r="L1537" s="189">
        <v>10000</v>
      </c>
      <c r="M1537" s="189">
        <f t="shared" ref="M1537:M1539" si="484">L1537</f>
        <v>10000</v>
      </c>
      <c r="N1537" s="186"/>
      <c r="O1537" s="186"/>
      <c r="P1537" s="186"/>
      <c r="Q1537" s="186">
        <f t="shared" si="448"/>
        <v>10000</v>
      </c>
      <c r="R1537" s="248"/>
      <c r="S1537" s="248"/>
      <c r="T1537" s="248"/>
      <c r="U1537" s="251"/>
      <c r="V1537" s="248"/>
      <c r="W1537" s="248"/>
      <c r="X1537" s="248"/>
      <c r="Y1537" s="248"/>
      <c r="Z1537" s="248"/>
      <c r="AA1537" s="248"/>
      <c r="AB1537" s="248"/>
      <c r="AC1537" s="248"/>
      <c r="AD1537" s="248"/>
      <c r="AE1537" s="248"/>
      <c r="AF1537" s="248"/>
      <c r="AG1537" s="248"/>
      <c r="AH1537" s="248"/>
      <c r="AI1537" s="248"/>
      <c r="AJ1537" s="248"/>
      <c r="AK1537" s="248"/>
      <c r="AL1537" s="249"/>
      <c r="AM1537" s="248"/>
      <c r="AN1537" s="248"/>
      <c r="AO1537" s="248"/>
    </row>
    <row r="1538" spans="1:41" ht="33" customHeight="1" x14ac:dyDescent="0.25">
      <c r="A1538" s="472"/>
      <c r="B1538" s="108">
        <v>71916000</v>
      </c>
      <c r="C1538" s="448" t="s">
        <v>24</v>
      </c>
      <c r="D1538" s="448"/>
      <c r="E1538" s="448"/>
      <c r="F1538" s="101"/>
      <c r="G1538" s="7"/>
      <c r="H1538" s="137"/>
      <c r="I1538" s="101"/>
      <c r="J1538" s="16" t="s">
        <v>194</v>
      </c>
      <c r="K1538" s="2" t="s">
        <v>37</v>
      </c>
      <c r="L1538" s="189">
        <v>2903799</v>
      </c>
      <c r="M1538" s="189">
        <f t="shared" si="484"/>
        <v>2903799</v>
      </c>
      <c r="N1538" s="164"/>
      <c r="O1538" s="164"/>
      <c r="P1538" s="164"/>
      <c r="Q1538" s="186">
        <f t="shared" si="448"/>
        <v>2903799</v>
      </c>
    </row>
    <row r="1539" spans="1:41" ht="18" customHeight="1" x14ac:dyDescent="0.25">
      <c r="A1539" s="473"/>
      <c r="B1539" s="108">
        <v>71916000</v>
      </c>
      <c r="C1539" s="448" t="s">
        <v>24</v>
      </c>
      <c r="D1539" s="448"/>
      <c r="E1539" s="448"/>
      <c r="F1539" s="101"/>
      <c r="G1539" s="7"/>
      <c r="H1539" s="137"/>
      <c r="I1539" s="101"/>
      <c r="J1539" s="448" t="s">
        <v>189</v>
      </c>
      <c r="K1539" s="454">
        <v>21</v>
      </c>
      <c r="L1539" s="189">
        <v>62142</v>
      </c>
      <c r="M1539" s="189">
        <f t="shared" si="484"/>
        <v>62142</v>
      </c>
      <c r="N1539" s="164"/>
      <c r="O1539" s="164"/>
      <c r="P1539" s="164"/>
      <c r="Q1539" s="186">
        <f t="shared" si="448"/>
        <v>62142</v>
      </c>
    </row>
    <row r="1540" spans="1:41" s="291" customFormat="1" ht="18" customHeight="1" x14ac:dyDescent="0.25">
      <c r="A1540" s="471">
        <v>3</v>
      </c>
      <c r="B1540" s="108">
        <v>71916000</v>
      </c>
      <c r="C1540" s="448" t="s">
        <v>24</v>
      </c>
      <c r="D1540" s="448" t="s">
        <v>151</v>
      </c>
      <c r="E1540" s="3" t="s">
        <v>154</v>
      </c>
      <c r="F1540" s="101">
        <v>46</v>
      </c>
      <c r="G1540" s="7" t="s">
        <v>68</v>
      </c>
      <c r="H1540" s="137">
        <v>2546.4</v>
      </c>
      <c r="I1540" s="101">
        <v>98</v>
      </c>
      <c r="J1540" s="448" t="s">
        <v>184</v>
      </c>
      <c r="K1540" s="454" t="s">
        <v>5</v>
      </c>
      <c r="L1540" s="189">
        <f>L1541+L1542+L1543</f>
        <v>2864013</v>
      </c>
      <c r="M1540" s="164">
        <f>L1540</f>
        <v>2864013</v>
      </c>
      <c r="N1540" s="189">
        <v>0</v>
      </c>
      <c r="O1540" s="164">
        <v>0</v>
      </c>
      <c r="P1540" s="144">
        <v>0</v>
      </c>
      <c r="Q1540" s="186">
        <f t="shared" si="448"/>
        <v>2864013</v>
      </c>
    </row>
    <row r="1541" spans="1:41" s="293" customFormat="1" ht="19.5" customHeight="1" x14ac:dyDescent="0.3">
      <c r="A1541" s="472"/>
      <c r="B1541" s="108">
        <v>71916000</v>
      </c>
      <c r="C1541" s="448" t="s">
        <v>24</v>
      </c>
      <c r="D1541" s="5"/>
      <c r="E1541" s="5"/>
      <c r="F1541" s="176"/>
      <c r="G1541" s="81"/>
      <c r="H1541" s="145"/>
      <c r="I1541" s="101"/>
      <c r="J1541" s="5" t="s">
        <v>303</v>
      </c>
      <c r="K1541" s="20" t="s">
        <v>298</v>
      </c>
      <c r="L1541" s="189">
        <v>10000</v>
      </c>
      <c r="M1541" s="189">
        <f t="shared" ref="M1541:M1543" si="485">L1541</f>
        <v>10000</v>
      </c>
      <c r="N1541" s="186"/>
      <c r="O1541" s="186"/>
      <c r="P1541" s="186"/>
      <c r="Q1541" s="186">
        <f t="shared" si="448"/>
        <v>10000</v>
      </c>
      <c r="R1541" s="290"/>
      <c r="S1541" s="290"/>
      <c r="T1541" s="290"/>
      <c r="U1541" s="291"/>
      <c r="V1541" s="290"/>
      <c r="W1541" s="290"/>
      <c r="X1541" s="290"/>
      <c r="Y1541" s="290"/>
      <c r="Z1541" s="290"/>
      <c r="AA1541" s="290"/>
      <c r="AB1541" s="290"/>
      <c r="AC1541" s="290"/>
      <c r="AD1541" s="290"/>
      <c r="AE1541" s="290"/>
      <c r="AF1541" s="290"/>
      <c r="AG1541" s="290"/>
      <c r="AH1541" s="290"/>
      <c r="AI1541" s="290"/>
      <c r="AJ1541" s="290"/>
      <c r="AK1541" s="290"/>
      <c r="AL1541" s="292"/>
      <c r="AM1541" s="290"/>
      <c r="AN1541" s="290"/>
      <c r="AO1541" s="290"/>
    </row>
    <row r="1542" spans="1:41" s="291" customFormat="1" ht="33" customHeight="1" x14ac:dyDescent="0.25">
      <c r="A1542" s="472"/>
      <c r="B1542" s="108">
        <v>71916000</v>
      </c>
      <c r="C1542" s="448" t="s">
        <v>24</v>
      </c>
      <c r="D1542" s="448"/>
      <c r="E1542" s="448"/>
      <c r="F1542" s="101"/>
      <c r="G1542" s="7"/>
      <c r="H1542" s="137"/>
      <c r="I1542" s="101"/>
      <c r="J1542" s="16" t="s">
        <v>194</v>
      </c>
      <c r="K1542" s="2" t="s">
        <v>37</v>
      </c>
      <c r="L1542" s="189">
        <v>2794216</v>
      </c>
      <c r="M1542" s="189">
        <f t="shared" si="485"/>
        <v>2794216</v>
      </c>
      <c r="N1542" s="164"/>
      <c r="O1542" s="164"/>
      <c r="P1542" s="164"/>
      <c r="Q1542" s="186">
        <f t="shared" si="448"/>
        <v>2794216</v>
      </c>
    </row>
    <row r="1543" spans="1:41" s="291" customFormat="1" ht="18" customHeight="1" x14ac:dyDescent="0.25">
      <c r="A1543" s="473"/>
      <c r="B1543" s="108">
        <v>71916000</v>
      </c>
      <c r="C1543" s="448" t="s">
        <v>24</v>
      </c>
      <c r="D1543" s="448"/>
      <c r="E1543" s="448"/>
      <c r="F1543" s="101"/>
      <c r="G1543" s="7"/>
      <c r="H1543" s="137"/>
      <c r="I1543" s="101"/>
      <c r="J1543" s="448" t="s">
        <v>189</v>
      </c>
      <c r="K1543" s="454">
        <v>21</v>
      </c>
      <c r="L1543" s="189">
        <v>59797</v>
      </c>
      <c r="M1543" s="189">
        <f t="shared" si="485"/>
        <v>59797</v>
      </c>
      <c r="N1543" s="164"/>
      <c r="O1543" s="164"/>
      <c r="P1543" s="164"/>
      <c r="Q1543" s="186">
        <f t="shared" si="448"/>
        <v>59797</v>
      </c>
    </row>
    <row r="1544" spans="1:41" s="291" customFormat="1" ht="18" customHeight="1" x14ac:dyDescent="0.25">
      <c r="A1544" s="471">
        <v>4</v>
      </c>
      <c r="B1544" s="108">
        <v>71916000</v>
      </c>
      <c r="C1544" s="448" t="s">
        <v>24</v>
      </c>
      <c r="D1544" s="448" t="s">
        <v>151</v>
      </c>
      <c r="E1544" s="448" t="s">
        <v>80</v>
      </c>
      <c r="F1544" s="101">
        <v>12</v>
      </c>
      <c r="G1544" s="7" t="s">
        <v>68</v>
      </c>
      <c r="H1544" s="143">
        <v>17356.900000000001</v>
      </c>
      <c r="I1544" s="101">
        <v>689</v>
      </c>
      <c r="J1544" s="448" t="s">
        <v>184</v>
      </c>
      <c r="K1544" s="454" t="s">
        <v>5</v>
      </c>
      <c r="L1544" s="189">
        <f>L1545+L1546+L1547+L1548</f>
        <v>19348987</v>
      </c>
      <c r="M1544" s="189">
        <f>M1545+M1546+M1547+M1548</f>
        <v>18913647</v>
      </c>
      <c r="N1544" s="189">
        <v>0</v>
      </c>
      <c r="O1544" s="164">
        <f>O1545</f>
        <v>413573</v>
      </c>
      <c r="P1544" s="164">
        <f>P1545</f>
        <v>21767</v>
      </c>
      <c r="Q1544" s="186">
        <f t="shared" si="448"/>
        <v>19348987</v>
      </c>
    </row>
    <row r="1545" spans="1:41" s="291" customFormat="1" ht="48" customHeight="1" x14ac:dyDescent="0.25">
      <c r="A1545" s="472"/>
      <c r="B1545" s="108">
        <v>71916000</v>
      </c>
      <c r="C1545" s="448" t="s">
        <v>24</v>
      </c>
      <c r="D1545" s="448"/>
      <c r="E1545" s="448"/>
      <c r="F1545" s="101"/>
      <c r="G1545" s="7"/>
      <c r="H1545" s="143"/>
      <c r="I1545" s="101"/>
      <c r="J1545" s="5" t="s">
        <v>185</v>
      </c>
      <c r="K1545" s="454">
        <v>20</v>
      </c>
      <c r="L1545" s="151">
        <v>435340</v>
      </c>
      <c r="M1545" s="151"/>
      <c r="N1545" s="164"/>
      <c r="O1545" s="189">
        <f>L1545*0.95</f>
        <v>413573</v>
      </c>
      <c r="P1545" s="189">
        <f>L1545*0.05</f>
        <v>21767</v>
      </c>
      <c r="Q1545" s="186">
        <f>M1545+N1545+O1545+P1545</f>
        <v>435340</v>
      </c>
    </row>
    <row r="1546" spans="1:41" s="293" customFormat="1" ht="19.5" customHeight="1" x14ac:dyDescent="0.3">
      <c r="A1546" s="472"/>
      <c r="B1546" s="108">
        <v>71916000</v>
      </c>
      <c r="C1546" s="448" t="s">
        <v>24</v>
      </c>
      <c r="D1546" s="5"/>
      <c r="E1546" s="5"/>
      <c r="F1546" s="176"/>
      <c r="G1546" s="81"/>
      <c r="H1546" s="145"/>
      <c r="I1546" s="101"/>
      <c r="J1546" s="5" t="s">
        <v>303</v>
      </c>
      <c r="K1546" s="20" t="s">
        <v>298</v>
      </c>
      <c r="L1546" s="189">
        <v>40000</v>
      </c>
      <c r="M1546" s="186">
        <f>L1546</f>
        <v>40000</v>
      </c>
      <c r="N1546" s="186"/>
      <c r="O1546" s="186"/>
      <c r="P1546" s="186"/>
      <c r="Q1546" s="186">
        <f t="shared" si="448"/>
        <v>40000</v>
      </c>
      <c r="R1546" s="290"/>
      <c r="S1546" s="290"/>
      <c r="T1546" s="290"/>
      <c r="U1546" s="291"/>
      <c r="V1546" s="290"/>
      <c r="W1546" s="290"/>
      <c r="X1546" s="290"/>
      <c r="Y1546" s="290"/>
      <c r="Z1546" s="290"/>
      <c r="AA1546" s="290"/>
      <c r="AB1546" s="290"/>
      <c r="AC1546" s="290"/>
      <c r="AD1546" s="290"/>
      <c r="AE1546" s="290"/>
      <c r="AF1546" s="290"/>
      <c r="AG1546" s="290"/>
      <c r="AH1546" s="290"/>
      <c r="AI1546" s="290"/>
      <c r="AJ1546" s="290"/>
      <c r="AK1546" s="290"/>
      <c r="AL1546" s="292"/>
      <c r="AM1546" s="290"/>
      <c r="AN1546" s="290"/>
      <c r="AO1546" s="290"/>
    </row>
    <row r="1547" spans="1:41" s="291" customFormat="1" ht="33" customHeight="1" x14ac:dyDescent="0.25">
      <c r="A1547" s="472"/>
      <c r="B1547" s="108">
        <v>71916000</v>
      </c>
      <c r="C1547" s="448" t="s">
        <v>24</v>
      </c>
      <c r="D1547" s="448"/>
      <c r="E1547" s="448"/>
      <c r="F1547" s="101"/>
      <c r="G1547" s="7"/>
      <c r="H1547" s="143"/>
      <c r="I1547" s="101"/>
      <c r="J1547" s="16" t="s">
        <v>194</v>
      </c>
      <c r="K1547" s="2" t="s">
        <v>37</v>
      </c>
      <c r="L1547" s="189">
        <v>18478213</v>
      </c>
      <c r="M1547" s="186">
        <f t="shared" ref="M1547:M1548" si="486">L1547</f>
        <v>18478213</v>
      </c>
      <c r="N1547" s="164"/>
      <c r="O1547" s="164"/>
      <c r="P1547" s="164"/>
      <c r="Q1547" s="186">
        <f t="shared" si="448"/>
        <v>18478213</v>
      </c>
    </row>
    <row r="1548" spans="1:41" s="291" customFormat="1" ht="18" customHeight="1" x14ac:dyDescent="0.25">
      <c r="A1548" s="473"/>
      <c r="B1548" s="108">
        <v>71916000</v>
      </c>
      <c r="C1548" s="448" t="s">
        <v>24</v>
      </c>
      <c r="D1548" s="448"/>
      <c r="E1548" s="448"/>
      <c r="F1548" s="101"/>
      <c r="G1548" s="7"/>
      <c r="H1548" s="143"/>
      <c r="I1548" s="101"/>
      <c r="J1548" s="448" t="s">
        <v>189</v>
      </c>
      <c r="K1548" s="454">
        <v>21</v>
      </c>
      <c r="L1548" s="189">
        <v>395434</v>
      </c>
      <c r="M1548" s="186">
        <f t="shared" si="486"/>
        <v>395434</v>
      </c>
      <c r="N1548" s="164"/>
      <c r="O1548" s="164"/>
      <c r="P1548" s="164"/>
      <c r="Q1548" s="186">
        <f t="shared" si="448"/>
        <v>395434</v>
      </c>
    </row>
    <row r="1549" spans="1:41" s="291" customFormat="1" ht="18" customHeight="1" x14ac:dyDescent="0.25">
      <c r="A1549" s="471">
        <v>5</v>
      </c>
      <c r="B1549" s="108">
        <v>71916000</v>
      </c>
      <c r="C1549" s="448" t="s">
        <v>24</v>
      </c>
      <c r="D1549" s="448" t="s">
        <v>151</v>
      </c>
      <c r="E1549" s="448" t="s">
        <v>159</v>
      </c>
      <c r="F1549" s="101">
        <v>6</v>
      </c>
      <c r="G1549" s="7" t="s">
        <v>68</v>
      </c>
      <c r="H1549" s="143">
        <v>1943.3</v>
      </c>
      <c r="I1549" s="101">
        <v>73</v>
      </c>
      <c r="J1549" s="448" t="s">
        <v>184</v>
      </c>
      <c r="K1549" s="454" t="s">
        <v>5</v>
      </c>
      <c r="L1549" s="189">
        <f>L1550+L1551+L1552</f>
        <v>2696726</v>
      </c>
      <c r="M1549" s="164">
        <f>L1549</f>
        <v>2696726</v>
      </c>
      <c r="N1549" s="189">
        <v>0</v>
      </c>
      <c r="O1549" s="164">
        <v>0</v>
      </c>
      <c r="P1549" s="144">
        <v>0</v>
      </c>
      <c r="Q1549" s="186">
        <f t="shared" si="448"/>
        <v>2696726</v>
      </c>
    </row>
    <row r="1550" spans="1:41" s="293" customFormat="1" ht="19.5" customHeight="1" x14ac:dyDescent="0.3">
      <c r="A1550" s="472"/>
      <c r="B1550" s="108">
        <v>71916000</v>
      </c>
      <c r="C1550" s="448" t="s">
        <v>24</v>
      </c>
      <c r="D1550" s="5"/>
      <c r="E1550" s="5"/>
      <c r="F1550" s="176"/>
      <c r="G1550" s="81"/>
      <c r="H1550" s="145"/>
      <c r="I1550" s="101"/>
      <c r="J1550" s="5" t="s">
        <v>303</v>
      </c>
      <c r="K1550" s="20" t="s">
        <v>298</v>
      </c>
      <c r="L1550" s="189">
        <v>10000</v>
      </c>
      <c r="M1550" s="189">
        <f t="shared" ref="M1550:M1552" si="487">L1550</f>
        <v>10000</v>
      </c>
      <c r="N1550" s="186"/>
      <c r="O1550" s="186"/>
      <c r="P1550" s="186"/>
      <c r="Q1550" s="186">
        <f t="shared" si="448"/>
        <v>10000</v>
      </c>
      <c r="R1550" s="290"/>
      <c r="S1550" s="290"/>
      <c r="T1550" s="290"/>
      <c r="U1550" s="291"/>
      <c r="V1550" s="290"/>
      <c r="W1550" s="290"/>
      <c r="X1550" s="290"/>
      <c r="Y1550" s="290"/>
      <c r="Z1550" s="290"/>
      <c r="AA1550" s="290"/>
      <c r="AB1550" s="290"/>
      <c r="AC1550" s="290"/>
      <c r="AD1550" s="290"/>
      <c r="AE1550" s="290"/>
      <c r="AF1550" s="290"/>
      <c r="AG1550" s="290"/>
      <c r="AH1550" s="290"/>
      <c r="AI1550" s="290"/>
      <c r="AJ1550" s="290"/>
      <c r="AK1550" s="290"/>
      <c r="AL1550" s="292"/>
      <c r="AM1550" s="290"/>
      <c r="AN1550" s="290"/>
      <c r="AO1550" s="290"/>
    </row>
    <row r="1551" spans="1:41" s="291" customFormat="1" ht="33" customHeight="1" x14ac:dyDescent="0.25">
      <c r="A1551" s="472"/>
      <c r="B1551" s="108">
        <v>71916000</v>
      </c>
      <c r="C1551" s="448" t="s">
        <v>24</v>
      </c>
      <c r="D1551" s="448"/>
      <c r="E1551" s="448"/>
      <c r="F1551" s="101"/>
      <c r="G1551" s="7"/>
      <c r="H1551" s="143"/>
      <c r="I1551" s="101"/>
      <c r="J1551" s="16" t="s">
        <v>194</v>
      </c>
      <c r="K1551" s="2" t="s">
        <v>37</v>
      </c>
      <c r="L1551" s="189">
        <v>2630434</v>
      </c>
      <c r="M1551" s="189">
        <f t="shared" si="487"/>
        <v>2630434</v>
      </c>
      <c r="N1551" s="164"/>
      <c r="O1551" s="164"/>
      <c r="P1551" s="164"/>
      <c r="Q1551" s="186">
        <f t="shared" si="448"/>
        <v>2630434</v>
      </c>
    </row>
    <row r="1552" spans="1:41" s="291" customFormat="1" ht="18" customHeight="1" x14ac:dyDescent="0.25">
      <c r="A1552" s="473"/>
      <c r="B1552" s="108">
        <v>71916000</v>
      </c>
      <c r="C1552" s="448" t="s">
        <v>24</v>
      </c>
      <c r="D1552" s="448"/>
      <c r="E1552" s="448"/>
      <c r="F1552" s="346"/>
      <c r="G1552" s="7"/>
      <c r="H1552" s="143"/>
      <c r="I1552" s="101"/>
      <c r="J1552" s="448" t="s">
        <v>189</v>
      </c>
      <c r="K1552" s="454">
        <v>21</v>
      </c>
      <c r="L1552" s="189">
        <v>56292</v>
      </c>
      <c r="M1552" s="189">
        <f t="shared" si="487"/>
        <v>56292</v>
      </c>
      <c r="N1552" s="164"/>
      <c r="O1552" s="164"/>
      <c r="P1552" s="164"/>
      <c r="Q1552" s="186">
        <f t="shared" si="448"/>
        <v>56292</v>
      </c>
    </row>
    <row r="1553" spans="1:41" s="348" customFormat="1" ht="18" customHeight="1" x14ac:dyDescent="0.25">
      <c r="A1553" s="471">
        <v>6</v>
      </c>
      <c r="B1553" s="108">
        <v>71916000</v>
      </c>
      <c r="C1553" s="448" t="s">
        <v>24</v>
      </c>
      <c r="D1553" s="448" t="s">
        <v>151</v>
      </c>
      <c r="E1553" s="448" t="s">
        <v>28</v>
      </c>
      <c r="F1553" s="2" t="s">
        <v>307</v>
      </c>
      <c r="G1553" s="7" t="s">
        <v>68</v>
      </c>
      <c r="H1553" s="143">
        <v>7159.4</v>
      </c>
      <c r="I1553" s="101">
        <v>435</v>
      </c>
      <c r="J1553" s="448" t="s">
        <v>184</v>
      </c>
      <c r="K1553" s="454" t="s">
        <v>5</v>
      </c>
      <c r="L1553" s="189">
        <f>L1554+L1555</f>
        <v>742907</v>
      </c>
      <c r="M1553" s="189">
        <f>M1554+M1555</f>
        <v>20000</v>
      </c>
      <c r="N1553" s="164">
        <f t="shared" ref="N1553:P1553" si="488">N1554+N1555</f>
        <v>0</v>
      </c>
      <c r="O1553" s="164">
        <f t="shared" si="488"/>
        <v>686761.65</v>
      </c>
      <c r="P1553" s="164">
        <f t="shared" si="488"/>
        <v>36145.35</v>
      </c>
      <c r="Q1553" s="186">
        <f>M1553+N1553+O1553+P1553</f>
        <v>742907</v>
      </c>
    </row>
    <row r="1554" spans="1:41" s="348" customFormat="1" ht="48" customHeight="1" x14ac:dyDescent="0.25">
      <c r="A1554" s="472"/>
      <c r="B1554" s="108">
        <v>71916000</v>
      </c>
      <c r="C1554" s="448" t="s">
        <v>24</v>
      </c>
      <c r="D1554" s="448"/>
      <c r="E1554" s="448"/>
      <c r="F1554" s="101"/>
      <c r="G1554" s="7"/>
      <c r="H1554" s="143"/>
      <c r="I1554" s="101"/>
      <c r="J1554" s="448" t="s">
        <v>185</v>
      </c>
      <c r="K1554" s="454">
        <v>20</v>
      </c>
      <c r="L1554" s="189">
        <v>722907</v>
      </c>
      <c r="M1554" s="189"/>
      <c r="N1554" s="164"/>
      <c r="O1554" s="164">
        <f>L1554*0.95</f>
        <v>686761.65</v>
      </c>
      <c r="P1554" s="164">
        <f>L1554*0.05</f>
        <v>36145.35</v>
      </c>
      <c r="Q1554" s="186">
        <f t="shared" ref="Q1554:Q1555" si="489">M1554+N1554+O1554+P1554</f>
        <v>722907</v>
      </c>
    </row>
    <row r="1555" spans="1:41" s="348" customFormat="1" ht="19.5" customHeight="1" x14ac:dyDescent="0.25">
      <c r="A1555" s="473"/>
      <c r="B1555" s="108">
        <v>71916000</v>
      </c>
      <c r="C1555" s="448" t="s">
        <v>24</v>
      </c>
      <c r="D1555" s="448"/>
      <c r="E1555" s="448"/>
      <c r="F1555" s="101"/>
      <c r="G1555" s="7"/>
      <c r="H1555" s="143"/>
      <c r="I1555" s="101"/>
      <c r="J1555" s="448" t="s">
        <v>303</v>
      </c>
      <c r="K1555" s="454" t="s">
        <v>298</v>
      </c>
      <c r="L1555" s="189">
        <v>20000</v>
      </c>
      <c r="M1555" s="189">
        <f>L1555</f>
        <v>20000</v>
      </c>
      <c r="N1555" s="164"/>
      <c r="O1555" s="164"/>
      <c r="P1555" s="164"/>
      <c r="Q1555" s="186">
        <f t="shared" si="489"/>
        <v>20000</v>
      </c>
    </row>
    <row r="1556" spans="1:41" s="291" customFormat="1" ht="18" customHeight="1" x14ac:dyDescent="0.25">
      <c r="A1556" s="437">
        <v>7</v>
      </c>
      <c r="B1556" s="108">
        <v>71916000</v>
      </c>
      <c r="C1556" s="448" t="s">
        <v>24</v>
      </c>
      <c r="D1556" s="448" t="s">
        <v>151</v>
      </c>
      <c r="E1556" s="448" t="s">
        <v>28</v>
      </c>
      <c r="F1556" s="101">
        <v>44</v>
      </c>
      <c r="G1556" s="7" t="s">
        <v>68</v>
      </c>
      <c r="H1556" s="143">
        <v>22500</v>
      </c>
      <c r="I1556" s="101">
        <v>806</v>
      </c>
      <c r="J1556" s="448" t="s">
        <v>184</v>
      </c>
      <c r="K1556" s="454" t="s">
        <v>5</v>
      </c>
      <c r="L1556" s="189">
        <f>L1557+L1558+L1559+L1560</f>
        <v>24130809</v>
      </c>
      <c r="M1556" s="189">
        <f>M1557+M1558+M1559+M1560</f>
        <v>23632934</v>
      </c>
      <c r="N1556" s="189">
        <v>0</v>
      </c>
      <c r="O1556" s="164">
        <f>O1557</f>
        <v>472981.25</v>
      </c>
      <c r="P1556" s="164">
        <f>P1557</f>
        <v>24893.75</v>
      </c>
      <c r="Q1556" s="186">
        <f t="shared" ref="Q1556:Q1621" si="490">M1556+N1556+O1556+P1556</f>
        <v>24130809</v>
      </c>
    </row>
    <row r="1557" spans="1:41" s="291" customFormat="1" ht="48" customHeight="1" x14ac:dyDescent="0.25">
      <c r="A1557" s="438"/>
      <c r="B1557" s="108">
        <v>71916000</v>
      </c>
      <c r="C1557" s="448" t="s">
        <v>24</v>
      </c>
      <c r="D1557" s="448"/>
      <c r="E1557" s="448"/>
      <c r="F1557" s="101"/>
      <c r="G1557" s="7"/>
      <c r="H1557" s="143"/>
      <c r="I1557" s="101"/>
      <c r="J1557" s="5" t="s">
        <v>185</v>
      </c>
      <c r="K1557" s="454">
        <v>20</v>
      </c>
      <c r="L1557" s="151">
        <v>497875</v>
      </c>
      <c r="M1557" s="151"/>
      <c r="N1557" s="164"/>
      <c r="O1557" s="189">
        <f>L1557*0.95</f>
        <v>472981.25</v>
      </c>
      <c r="P1557" s="189">
        <f>L1557*0.05</f>
        <v>24893.75</v>
      </c>
      <c r="Q1557" s="186">
        <f>M1557+N1557+O1557+P1557</f>
        <v>497875</v>
      </c>
    </row>
    <row r="1558" spans="1:41" s="293" customFormat="1" ht="19.5" customHeight="1" x14ac:dyDescent="0.3">
      <c r="A1558" s="438"/>
      <c r="B1558" s="108">
        <v>71916000</v>
      </c>
      <c r="C1558" s="448" t="s">
        <v>24</v>
      </c>
      <c r="D1558" s="5"/>
      <c r="E1558" s="5"/>
      <c r="F1558" s="176"/>
      <c r="G1558" s="81"/>
      <c r="H1558" s="145"/>
      <c r="I1558" s="101"/>
      <c r="J1558" s="5" t="s">
        <v>303</v>
      </c>
      <c r="K1558" s="20" t="s">
        <v>298</v>
      </c>
      <c r="L1558" s="189">
        <v>40000</v>
      </c>
      <c r="M1558" s="186">
        <f t="shared" ref="M1558" si="491">L1558</f>
        <v>40000</v>
      </c>
      <c r="N1558" s="186"/>
      <c r="O1558" s="186"/>
      <c r="P1558" s="186"/>
      <c r="Q1558" s="186">
        <f t="shared" si="490"/>
        <v>40000</v>
      </c>
      <c r="R1558" s="290"/>
      <c r="S1558" s="290"/>
      <c r="T1558" s="290"/>
      <c r="U1558" s="291"/>
      <c r="V1558" s="290"/>
      <c r="W1558" s="290"/>
      <c r="X1558" s="290"/>
      <c r="Y1558" s="290"/>
      <c r="Z1558" s="290"/>
      <c r="AA1558" s="290"/>
      <c r="AB1558" s="290"/>
      <c r="AC1558" s="290"/>
      <c r="AD1558" s="290"/>
      <c r="AE1558" s="290"/>
      <c r="AF1558" s="290"/>
      <c r="AG1558" s="290"/>
      <c r="AH1558" s="290"/>
      <c r="AI1558" s="290"/>
      <c r="AJ1558" s="290"/>
      <c r="AK1558" s="290"/>
      <c r="AL1558" s="292"/>
      <c r="AM1558" s="290"/>
      <c r="AN1558" s="290"/>
      <c r="AO1558" s="290"/>
    </row>
    <row r="1559" spans="1:41" s="291" customFormat="1" ht="33" customHeight="1" x14ac:dyDescent="0.25">
      <c r="A1559" s="438"/>
      <c r="B1559" s="108">
        <v>71916000</v>
      </c>
      <c r="C1559" s="448" t="s">
        <v>24</v>
      </c>
      <c r="D1559" s="448"/>
      <c r="E1559" s="448"/>
      <c r="F1559" s="101"/>
      <c r="G1559" s="7"/>
      <c r="H1559" s="143"/>
      <c r="I1559" s="101"/>
      <c r="J1559" s="16" t="s">
        <v>194</v>
      </c>
      <c r="K1559" s="2" t="s">
        <v>37</v>
      </c>
      <c r="L1559" s="189">
        <v>23098623</v>
      </c>
      <c r="M1559" s="189">
        <f>L1559</f>
        <v>23098623</v>
      </c>
      <c r="N1559" s="164"/>
      <c r="O1559" s="164"/>
      <c r="P1559" s="164"/>
      <c r="Q1559" s="186">
        <f t="shared" si="490"/>
        <v>23098623</v>
      </c>
    </row>
    <row r="1560" spans="1:41" s="291" customFormat="1" ht="18" customHeight="1" x14ac:dyDescent="0.25">
      <c r="A1560" s="439"/>
      <c r="B1560" s="108">
        <v>71916000</v>
      </c>
      <c r="C1560" s="448" t="s">
        <v>24</v>
      </c>
      <c r="D1560" s="448"/>
      <c r="E1560" s="448"/>
      <c r="F1560" s="101"/>
      <c r="G1560" s="7"/>
      <c r="H1560" s="143"/>
      <c r="I1560" s="101"/>
      <c r="J1560" s="448" t="s">
        <v>189</v>
      </c>
      <c r="K1560" s="454">
        <v>21</v>
      </c>
      <c r="L1560" s="189">
        <v>494311</v>
      </c>
      <c r="M1560" s="189">
        <f>L1560</f>
        <v>494311</v>
      </c>
      <c r="N1560" s="164"/>
      <c r="O1560" s="164"/>
      <c r="P1560" s="164"/>
      <c r="Q1560" s="186">
        <f t="shared" si="490"/>
        <v>494311</v>
      </c>
    </row>
    <row r="1561" spans="1:41" s="291" customFormat="1" ht="18" customHeight="1" x14ac:dyDescent="0.25">
      <c r="A1561" s="471">
        <v>8</v>
      </c>
      <c r="B1561" s="108">
        <v>71916000</v>
      </c>
      <c r="C1561" s="448" t="s">
        <v>24</v>
      </c>
      <c r="D1561" s="448" t="s">
        <v>151</v>
      </c>
      <c r="E1561" s="448" t="s">
        <v>81</v>
      </c>
      <c r="F1561" s="101">
        <v>3</v>
      </c>
      <c r="G1561" s="7" t="s">
        <v>68</v>
      </c>
      <c r="H1561" s="143">
        <v>5627.9</v>
      </c>
      <c r="I1561" s="101">
        <v>212</v>
      </c>
      <c r="J1561" s="448" t="s">
        <v>184</v>
      </c>
      <c r="K1561" s="454" t="s">
        <v>5</v>
      </c>
      <c r="L1561" s="189">
        <f>L1562+L1563+L1564</f>
        <v>6023041</v>
      </c>
      <c r="M1561" s="164">
        <f>L1561</f>
        <v>6023041</v>
      </c>
      <c r="N1561" s="189">
        <v>0</v>
      </c>
      <c r="O1561" s="164">
        <v>0</v>
      </c>
      <c r="P1561" s="144">
        <v>0</v>
      </c>
      <c r="Q1561" s="186">
        <f t="shared" si="490"/>
        <v>6023041</v>
      </c>
    </row>
    <row r="1562" spans="1:41" s="293" customFormat="1" ht="19.5" customHeight="1" x14ac:dyDescent="0.3">
      <c r="A1562" s="472"/>
      <c r="B1562" s="108">
        <v>71916000</v>
      </c>
      <c r="C1562" s="448" t="s">
        <v>24</v>
      </c>
      <c r="D1562" s="5"/>
      <c r="E1562" s="5"/>
      <c r="F1562" s="176"/>
      <c r="G1562" s="81"/>
      <c r="H1562" s="145"/>
      <c r="I1562" s="101"/>
      <c r="J1562" s="5" t="s">
        <v>303</v>
      </c>
      <c r="K1562" s="20" t="s">
        <v>298</v>
      </c>
      <c r="L1562" s="189">
        <v>10000</v>
      </c>
      <c r="M1562" s="189">
        <f t="shared" ref="M1562:M1564" si="492">L1562</f>
        <v>10000</v>
      </c>
      <c r="N1562" s="186"/>
      <c r="O1562" s="186"/>
      <c r="P1562" s="186"/>
      <c r="Q1562" s="186">
        <f t="shared" si="490"/>
        <v>10000</v>
      </c>
      <c r="R1562" s="290"/>
      <c r="S1562" s="290"/>
      <c r="T1562" s="290"/>
      <c r="U1562" s="291"/>
      <c r="V1562" s="290"/>
      <c r="W1562" s="290"/>
      <c r="X1562" s="290"/>
      <c r="Y1562" s="290"/>
      <c r="Z1562" s="290"/>
      <c r="AA1562" s="290"/>
      <c r="AB1562" s="290"/>
      <c r="AC1562" s="290"/>
      <c r="AD1562" s="290"/>
      <c r="AE1562" s="290"/>
      <c r="AF1562" s="290"/>
      <c r="AG1562" s="290"/>
      <c r="AH1562" s="290"/>
      <c r="AI1562" s="290"/>
      <c r="AJ1562" s="290"/>
      <c r="AK1562" s="290"/>
      <c r="AL1562" s="292"/>
      <c r="AM1562" s="290"/>
      <c r="AN1562" s="290"/>
      <c r="AO1562" s="290"/>
    </row>
    <row r="1563" spans="1:41" s="291" customFormat="1" ht="33" customHeight="1" x14ac:dyDescent="0.25">
      <c r="A1563" s="472"/>
      <c r="B1563" s="108">
        <v>71916000</v>
      </c>
      <c r="C1563" s="448" t="s">
        <v>24</v>
      </c>
      <c r="D1563" s="448"/>
      <c r="E1563" s="448"/>
      <c r="F1563" s="101"/>
      <c r="G1563" s="7"/>
      <c r="H1563" s="143"/>
      <c r="I1563" s="101"/>
      <c r="J1563" s="16" t="s">
        <v>194</v>
      </c>
      <c r="K1563" s="2" t="s">
        <v>37</v>
      </c>
      <c r="L1563" s="189">
        <v>5887057</v>
      </c>
      <c r="M1563" s="189">
        <f t="shared" si="492"/>
        <v>5887057</v>
      </c>
      <c r="N1563" s="164"/>
      <c r="O1563" s="164"/>
      <c r="P1563" s="164"/>
      <c r="Q1563" s="186">
        <f t="shared" si="490"/>
        <v>5887057</v>
      </c>
    </row>
    <row r="1564" spans="1:41" s="291" customFormat="1" ht="18" customHeight="1" x14ac:dyDescent="0.25">
      <c r="A1564" s="473"/>
      <c r="B1564" s="108">
        <v>71916000</v>
      </c>
      <c r="C1564" s="448" t="s">
        <v>24</v>
      </c>
      <c r="D1564" s="448"/>
      <c r="E1564" s="448"/>
      <c r="F1564" s="101"/>
      <c r="G1564" s="7"/>
      <c r="H1564" s="143"/>
      <c r="I1564" s="101"/>
      <c r="J1564" s="448" t="s">
        <v>189</v>
      </c>
      <c r="K1564" s="454">
        <v>21</v>
      </c>
      <c r="L1564" s="189">
        <v>125984</v>
      </c>
      <c r="M1564" s="189">
        <f t="shared" si="492"/>
        <v>125984</v>
      </c>
      <c r="N1564" s="164"/>
      <c r="O1564" s="164"/>
      <c r="P1564" s="164"/>
      <c r="Q1564" s="186">
        <f t="shared" si="490"/>
        <v>125984</v>
      </c>
    </row>
    <row r="1565" spans="1:41" s="291" customFormat="1" ht="18" customHeight="1" x14ac:dyDescent="0.25">
      <c r="A1565" s="471">
        <v>9</v>
      </c>
      <c r="B1565" s="108">
        <v>71916000</v>
      </c>
      <c r="C1565" s="448" t="s">
        <v>24</v>
      </c>
      <c r="D1565" s="448" t="s">
        <v>151</v>
      </c>
      <c r="E1565" s="448" t="s">
        <v>81</v>
      </c>
      <c r="F1565" s="101">
        <v>5</v>
      </c>
      <c r="G1565" s="7" t="s">
        <v>68</v>
      </c>
      <c r="H1565" s="143">
        <v>19164.400000000001</v>
      </c>
      <c r="I1565" s="101">
        <v>738</v>
      </c>
      <c r="J1565" s="448" t="s">
        <v>184</v>
      </c>
      <c r="K1565" s="454" t="s">
        <v>5</v>
      </c>
      <c r="L1565" s="189">
        <f>L1566+L1567+L1568</f>
        <v>20476605</v>
      </c>
      <c r="M1565" s="164">
        <f>L1565</f>
        <v>20476605</v>
      </c>
      <c r="N1565" s="189">
        <v>0</v>
      </c>
      <c r="O1565" s="164">
        <v>0</v>
      </c>
      <c r="P1565" s="144">
        <v>0</v>
      </c>
      <c r="Q1565" s="186">
        <f t="shared" si="490"/>
        <v>20476605</v>
      </c>
    </row>
    <row r="1566" spans="1:41" s="293" customFormat="1" ht="19.5" customHeight="1" x14ac:dyDescent="0.3">
      <c r="A1566" s="472"/>
      <c r="B1566" s="108">
        <v>71916000</v>
      </c>
      <c r="C1566" s="448" t="s">
        <v>24</v>
      </c>
      <c r="D1566" s="5"/>
      <c r="E1566" s="5"/>
      <c r="F1566" s="176"/>
      <c r="G1566" s="81"/>
      <c r="H1566" s="145"/>
      <c r="I1566" s="101"/>
      <c r="J1566" s="5" t="s">
        <v>303</v>
      </c>
      <c r="K1566" s="20" t="s">
        <v>298</v>
      </c>
      <c r="L1566" s="189">
        <v>20000</v>
      </c>
      <c r="M1566" s="189">
        <f t="shared" ref="M1566:M1568" si="493">L1566</f>
        <v>20000</v>
      </c>
      <c r="N1566" s="186"/>
      <c r="O1566" s="186"/>
      <c r="P1566" s="186"/>
      <c r="Q1566" s="186">
        <f t="shared" si="490"/>
        <v>20000</v>
      </c>
      <c r="R1566" s="290"/>
      <c r="S1566" s="290"/>
      <c r="T1566" s="290"/>
      <c r="U1566" s="291"/>
      <c r="V1566" s="290"/>
      <c r="W1566" s="290"/>
      <c r="X1566" s="290"/>
      <c r="Y1566" s="290"/>
      <c r="Z1566" s="290"/>
      <c r="AA1566" s="290"/>
      <c r="AB1566" s="290"/>
      <c r="AC1566" s="290"/>
      <c r="AD1566" s="290"/>
      <c r="AE1566" s="290"/>
      <c r="AF1566" s="290"/>
      <c r="AG1566" s="290"/>
      <c r="AH1566" s="290"/>
      <c r="AI1566" s="290"/>
      <c r="AJ1566" s="290"/>
      <c r="AK1566" s="290"/>
      <c r="AL1566" s="292"/>
      <c r="AM1566" s="290"/>
      <c r="AN1566" s="290"/>
      <c r="AO1566" s="290"/>
    </row>
    <row r="1567" spans="1:41" s="291" customFormat="1" ht="33" customHeight="1" x14ac:dyDescent="0.25">
      <c r="A1567" s="472"/>
      <c r="B1567" s="108">
        <v>71916000</v>
      </c>
      <c r="C1567" s="448" t="s">
        <v>24</v>
      </c>
      <c r="D1567" s="448"/>
      <c r="E1567" s="448"/>
      <c r="F1567" s="101"/>
      <c r="G1567" s="7"/>
      <c r="H1567" s="143"/>
      <c r="I1567" s="101"/>
      <c r="J1567" s="16" t="s">
        <v>194</v>
      </c>
      <c r="K1567" s="2" t="s">
        <v>37</v>
      </c>
      <c r="L1567" s="189">
        <v>20028005</v>
      </c>
      <c r="M1567" s="189">
        <f t="shared" si="493"/>
        <v>20028005</v>
      </c>
      <c r="N1567" s="164"/>
      <c r="O1567" s="164"/>
      <c r="P1567" s="164"/>
      <c r="Q1567" s="186">
        <f t="shared" si="490"/>
        <v>20028005</v>
      </c>
    </row>
    <row r="1568" spans="1:41" s="291" customFormat="1" ht="18" customHeight="1" x14ac:dyDescent="0.25">
      <c r="A1568" s="473"/>
      <c r="B1568" s="108">
        <v>71916000</v>
      </c>
      <c r="C1568" s="448" t="s">
        <v>24</v>
      </c>
      <c r="D1568" s="448"/>
      <c r="E1568" s="448"/>
      <c r="F1568" s="101"/>
      <c r="G1568" s="7"/>
      <c r="H1568" s="143"/>
      <c r="I1568" s="101"/>
      <c r="J1568" s="448" t="s">
        <v>189</v>
      </c>
      <c r="K1568" s="454">
        <v>21</v>
      </c>
      <c r="L1568" s="189">
        <v>428600</v>
      </c>
      <c r="M1568" s="189">
        <f t="shared" si="493"/>
        <v>428600</v>
      </c>
      <c r="N1568" s="164"/>
      <c r="O1568" s="164"/>
      <c r="P1568" s="164"/>
      <c r="Q1568" s="186">
        <f t="shared" si="490"/>
        <v>428600</v>
      </c>
    </row>
    <row r="1569" spans="1:41" ht="18" customHeight="1" x14ac:dyDescent="0.25">
      <c r="A1569" s="471">
        <v>10</v>
      </c>
      <c r="B1569" s="108">
        <v>71916000</v>
      </c>
      <c r="C1569" s="448" t="s">
        <v>24</v>
      </c>
      <c r="D1569" s="448" t="s">
        <v>151</v>
      </c>
      <c r="E1569" s="448" t="s">
        <v>30</v>
      </c>
      <c r="F1569" s="101" t="s">
        <v>221</v>
      </c>
      <c r="G1569" s="7" t="s">
        <v>68</v>
      </c>
      <c r="H1569" s="143">
        <v>4703.3999999999996</v>
      </c>
      <c r="I1569" s="101">
        <v>145</v>
      </c>
      <c r="J1569" s="448" t="s">
        <v>184</v>
      </c>
      <c r="K1569" s="454" t="s">
        <v>5</v>
      </c>
      <c r="L1569" s="189">
        <f>L1570+L1571</f>
        <v>246025</v>
      </c>
      <c r="M1569" s="189">
        <f t="shared" ref="M1569:P1569" si="494">M1570+M1571</f>
        <v>20000</v>
      </c>
      <c r="N1569" s="189">
        <f t="shared" si="494"/>
        <v>0</v>
      </c>
      <c r="O1569" s="189">
        <f t="shared" si="494"/>
        <v>214723.75</v>
      </c>
      <c r="P1569" s="189">
        <f t="shared" si="494"/>
        <v>11301.25</v>
      </c>
      <c r="Q1569" s="186">
        <f t="shared" si="490"/>
        <v>246025</v>
      </c>
    </row>
    <row r="1570" spans="1:41" ht="48" customHeight="1" x14ac:dyDescent="0.25">
      <c r="A1570" s="472"/>
      <c r="B1570" s="108">
        <v>71916000</v>
      </c>
      <c r="C1570" s="448" t="s">
        <v>24</v>
      </c>
      <c r="D1570" s="448"/>
      <c r="E1570" s="448"/>
      <c r="F1570" s="101"/>
      <c r="G1570" s="7"/>
      <c r="H1570" s="143"/>
      <c r="I1570" s="101"/>
      <c r="J1570" s="5" t="s">
        <v>185</v>
      </c>
      <c r="K1570" s="454">
        <v>20</v>
      </c>
      <c r="L1570" s="189">
        <v>226025</v>
      </c>
      <c r="M1570" s="151"/>
      <c r="N1570" s="164"/>
      <c r="O1570" s="189">
        <f>L1570*0.95</f>
        <v>214723.75</v>
      </c>
      <c r="P1570" s="189">
        <f>L1570*0.05</f>
        <v>11301.25</v>
      </c>
      <c r="Q1570" s="186">
        <f t="shared" si="490"/>
        <v>226025</v>
      </c>
    </row>
    <row r="1571" spans="1:41" s="250" customFormat="1" ht="19.5" customHeight="1" x14ac:dyDescent="0.3">
      <c r="A1571" s="473"/>
      <c r="B1571" s="108">
        <v>71916000</v>
      </c>
      <c r="C1571" s="448" t="s">
        <v>24</v>
      </c>
      <c r="D1571" s="5"/>
      <c r="E1571" s="5"/>
      <c r="F1571" s="176"/>
      <c r="G1571" s="81"/>
      <c r="H1571" s="145"/>
      <c r="I1571" s="101"/>
      <c r="J1571" s="5" t="s">
        <v>303</v>
      </c>
      <c r="K1571" s="20" t="s">
        <v>298</v>
      </c>
      <c r="L1571" s="189">
        <v>20000</v>
      </c>
      <c r="M1571" s="186">
        <f>L1571</f>
        <v>20000</v>
      </c>
      <c r="N1571" s="186"/>
      <c r="O1571" s="186"/>
      <c r="P1571" s="186"/>
      <c r="Q1571" s="186">
        <f t="shared" si="490"/>
        <v>20000</v>
      </c>
      <c r="R1571" s="248"/>
      <c r="S1571" s="248"/>
      <c r="T1571" s="248"/>
      <c r="U1571" s="251"/>
      <c r="V1571" s="248"/>
      <c r="W1571" s="248"/>
      <c r="X1571" s="248"/>
      <c r="Y1571" s="248"/>
      <c r="Z1571" s="248"/>
      <c r="AA1571" s="248"/>
      <c r="AB1571" s="248"/>
      <c r="AC1571" s="248"/>
      <c r="AD1571" s="248"/>
      <c r="AE1571" s="248"/>
      <c r="AF1571" s="248"/>
      <c r="AG1571" s="248"/>
      <c r="AH1571" s="248"/>
      <c r="AI1571" s="248"/>
      <c r="AJ1571" s="248"/>
      <c r="AK1571" s="248"/>
      <c r="AL1571" s="249"/>
      <c r="AM1571" s="248"/>
      <c r="AN1571" s="248"/>
      <c r="AO1571" s="248"/>
    </row>
    <row r="1572" spans="1:41" ht="18" customHeight="1" x14ac:dyDescent="0.25">
      <c r="A1572" s="471">
        <v>11</v>
      </c>
      <c r="B1572" s="108">
        <v>71916000</v>
      </c>
      <c r="C1572" s="448" t="s">
        <v>24</v>
      </c>
      <c r="D1572" s="448" t="s">
        <v>151</v>
      </c>
      <c r="E1572" s="448" t="s">
        <v>30</v>
      </c>
      <c r="F1572" s="101" t="s">
        <v>222</v>
      </c>
      <c r="G1572" s="7" t="s">
        <v>68</v>
      </c>
      <c r="H1572" s="143">
        <v>4408</v>
      </c>
      <c r="I1572" s="101">
        <v>119</v>
      </c>
      <c r="J1572" s="448" t="s">
        <v>184</v>
      </c>
      <c r="K1572" s="454" t="s">
        <v>5</v>
      </c>
      <c r="L1572" s="189">
        <f>L1573+L1574</f>
        <v>245571</v>
      </c>
      <c r="M1572" s="189">
        <f t="shared" ref="M1572" si="495">M1573+M1574</f>
        <v>20000</v>
      </c>
      <c r="N1572" s="189">
        <f t="shared" ref="N1572" si="496">N1573+N1574</f>
        <v>0</v>
      </c>
      <c r="O1572" s="189">
        <f t="shared" ref="O1572" si="497">O1573+O1574</f>
        <v>214292.44999999998</v>
      </c>
      <c r="P1572" s="189">
        <f t="shared" ref="P1572" si="498">P1573+P1574</f>
        <v>11278.550000000001</v>
      </c>
      <c r="Q1572" s="186">
        <f t="shared" si="490"/>
        <v>245570.99999999997</v>
      </c>
    </row>
    <row r="1573" spans="1:41" ht="48" customHeight="1" x14ac:dyDescent="0.25">
      <c r="A1573" s="472"/>
      <c r="B1573" s="108">
        <v>71916000</v>
      </c>
      <c r="C1573" s="448" t="s">
        <v>24</v>
      </c>
      <c r="D1573" s="448"/>
      <c r="E1573" s="448"/>
      <c r="F1573" s="101"/>
      <c r="G1573" s="7"/>
      <c r="H1573" s="143"/>
      <c r="I1573" s="101"/>
      <c r="J1573" s="5" t="s">
        <v>185</v>
      </c>
      <c r="K1573" s="454">
        <v>20</v>
      </c>
      <c r="L1573" s="189">
        <v>225571</v>
      </c>
      <c r="M1573" s="151"/>
      <c r="N1573" s="164"/>
      <c r="O1573" s="189">
        <f>L1573*0.95</f>
        <v>214292.44999999998</v>
      </c>
      <c r="P1573" s="189">
        <f>L1573*0.05</f>
        <v>11278.550000000001</v>
      </c>
      <c r="Q1573" s="186">
        <f t="shared" si="490"/>
        <v>225570.99999999997</v>
      </c>
    </row>
    <row r="1574" spans="1:41" s="250" customFormat="1" ht="19.5" customHeight="1" x14ac:dyDescent="0.3">
      <c r="A1574" s="473"/>
      <c r="B1574" s="108">
        <v>71916000</v>
      </c>
      <c r="C1574" s="448" t="s">
        <v>24</v>
      </c>
      <c r="D1574" s="5"/>
      <c r="E1574" s="5"/>
      <c r="F1574" s="176"/>
      <c r="G1574" s="81"/>
      <c r="H1574" s="145"/>
      <c r="I1574" s="101"/>
      <c r="J1574" s="5" t="s">
        <v>303</v>
      </c>
      <c r="K1574" s="20" t="s">
        <v>298</v>
      </c>
      <c r="L1574" s="189">
        <v>20000</v>
      </c>
      <c r="M1574" s="186">
        <f>L1574</f>
        <v>20000</v>
      </c>
      <c r="N1574" s="186"/>
      <c r="O1574" s="186"/>
      <c r="P1574" s="186"/>
      <c r="Q1574" s="186">
        <f t="shared" si="490"/>
        <v>20000</v>
      </c>
      <c r="R1574" s="248"/>
      <c r="S1574" s="248"/>
      <c r="T1574" s="248"/>
      <c r="U1574" s="251"/>
      <c r="V1574" s="248"/>
      <c r="W1574" s="248"/>
      <c r="X1574" s="248"/>
      <c r="Y1574" s="248"/>
      <c r="Z1574" s="248"/>
      <c r="AA1574" s="248"/>
      <c r="AB1574" s="248"/>
      <c r="AC1574" s="248"/>
      <c r="AD1574" s="248"/>
      <c r="AE1574" s="248"/>
      <c r="AF1574" s="248"/>
      <c r="AG1574" s="248"/>
      <c r="AH1574" s="248"/>
      <c r="AI1574" s="248"/>
      <c r="AJ1574" s="248"/>
      <c r="AK1574" s="248"/>
      <c r="AL1574" s="249"/>
      <c r="AM1574" s="248"/>
      <c r="AN1574" s="248"/>
      <c r="AO1574" s="248"/>
    </row>
    <row r="1575" spans="1:41" ht="18" customHeight="1" x14ac:dyDescent="0.25">
      <c r="A1575" s="471">
        <v>12</v>
      </c>
      <c r="B1575" s="108">
        <v>71916000</v>
      </c>
      <c r="C1575" s="448" t="s">
        <v>24</v>
      </c>
      <c r="D1575" s="448" t="s">
        <v>151</v>
      </c>
      <c r="E1575" s="448" t="s">
        <v>30</v>
      </c>
      <c r="F1575" s="101" t="s">
        <v>223</v>
      </c>
      <c r="G1575" s="7" t="s">
        <v>68</v>
      </c>
      <c r="H1575" s="143">
        <v>5039.5</v>
      </c>
      <c r="I1575" s="101">
        <v>129</v>
      </c>
      <c r="J1575" s="448" t="s">
        <v>184</v>
      </c>
      <c r="K1575" s="454" t="s">
        <v>5</v>
      </c>
      <c r="L1575" s="189">
        <f>L1576+L1577</f>
        <v>245571</v>
      </c>
      <c r="M1575" s="189">
        <f t="shared" ref="M1575" si="499">M1576+M1577</f>
        <v>20000</v>
      </c>
      <c r="N1575" s="189">
        <f t="shared" ref="N1575" si="500">N1576+N1577</f>
        <v>0</v>
      </c>
      <c r="O1575" s="189">
        <f t="shared" ref="O1575" si="501">O1576+O1577</f>
        <v>214292.44999999998</v>
      </c>
      <c r="P1575" s="189">
        <f t="shared" ref="P1575" si="502">P1576+P1577</f>
        <v>11278.550000000001</v>
      </c>
      <c r="Q1575" s="186">
        <f t="shared" si="490"/>
        <v>245570.99999999997</v>
      </c>
      <c r="S1575" s="140"/>
    </row>
    <row r="1576" spans="1:41" ht="48" customHeight="1" x14ac:dyDescent="0.25">
      <c r="A1576" s="472"/>
      <c r="B1576" s="108">
        <v>71916000</v>
      </c>
      <c r="C1576" s="448" t="s">
        <v>24</v>
      </c>
      <c r="D1576" s="448"/>
      <c r="E1576" s="448"/>
      <c r="F1576" s="101"/>
      <c r="G1576" s="7"/>
      <c r="H1576" s="143"/>
      <c r="I1576" s="101"/>
      <c r="J1576" s="5" t="s">
        <v>185</v>
      </c>
      <c r="K1576" s="454">
        <v>20</v>
      </c>
      <c r="L1576" s="189">
        <v>225571</v>
      </c>
      <c r="M1576" s="151"/>
      <c r="N1576" s="164"/>
      <c r="O1576" s="189">
        <f>L1576*0.95</f>
        <v>214292.44999999998</v>
      </c>
      <c r="P1576" s="189">
        <f>L1576*0.05</f>
        <v>11278.550000000001</v>
      </c>
      <c r="Q1576" s="186">
        <f>M1576+N1576+O1576+P1576</f>
        <v>225570.99999999997</v>
      </c>
    </row>
    <row r="1577" spans="1:41" s="250" customFormat="1" ht="19.5" customHeight="1" x14ac:dyDescent="0.3">
      <c r="A1577" s="473"/>
      <c r="B1577" s="108">
        <v>71916000</v>
      </c>
      <c r="C1577" s="448" t="s">
        <v>24</v>
      </c>
      <c r="D1577" s="5"/>
      <c r="E1577" s="5"/>
      <c r="F1577" s="176"/>
      <c r="G1577" s="81"/>
      <c r="H1577" s="145"/>
      <c r="I1577" s="101"/>
      <c r="J1577" s="5" t="s">
        <v>303</v>
      </c>
      <c r="K1577" s="20" t="s">
        <v>298</v>
      </c>
      <c r="L1577" s="189">
        <v>20000</v>
      </c>
      <c r="M1577" s="186">
        <f>L1577</f>
        <v>20000</v>
      </c>
      <c r="N1577" s="186"/>
      <c r="O1577" s="186"/>
      <c r="P1577" s="186"/>
      <c r="Q1577" s="186">
        <f t="shared" si="490"/>
        <v>20000</v>
      </c>
      <c r="R1577" s="248"/>
      <c r="S1577" s="248"/>
      <c r="T1577" s="248"/>
      <c r="U1577" s="251"/>
      <c r="V1577" s="248"/>
      <c r="W1577" s="248"/>
      <c r="X1577" s="248"/>
      <c r="Y1577" s="248"/>
      <c r="Z1577" s="248"/>
      <c r="AA1577" s="248"/>
      <c r="AB1577" s="248"/>
      <c r="AC1577" s="248"/>
      <c r="AD1577" s="248"/>
      <c r="AE1577" s="248"/>
      <c r="AF1577" s="248"/>
      <c r="AG1577" s="248"/>
      <c r="AH1577" s="248"/>
      <c r="AI1577" s="248"/>
      <c r="AJ1577" s="248"/>
      <c r="AK1577" s="248"/>
      <c r="AL1577" s="249"/>
      <c r="AM1577" s="248"/>
      <c r="AN1577" s="248"/>
      <c r="AO1577" s="248"/>
    </row>
    <row r="1578" spans="1:41" ht="18" customHeight="1" x14ac:dyDescent="0.25">
      <c r="A1578" s="471">
        <v>13</v>
      </c>
      <c r="B1578" s="108">
        <v>71916000</v>
      </c>
      <c r="C1578" s="448" t="s">
        <v>24</v>
      </c>
      <c r="D1578" s="448" t="s">
        <v>151</v>
      </c>
      <c r="E1578" s="448" t="s">
        <v>30</v>
      </c>
      <c r="F1578" s="101" t="s">
        <v>224</v>
      </c>
      <c r="G1578" s="7" t="s">
        <v>68</v>
      </c>
      <c r="H1578" s="143">
        <v>3431</v>
      </c>
      <c r="I1578" s="101">
        <v>124</v>
      </c>
      <c r="J1578" s="448" t="s">
        <v>184</v>
      </c>
      <c r="K1578" s="454" t="s">
        <v>5</v>
      </c>
      <c r="L1578" s="189">
        <f>L1579+L1580</f>
        <v>246025</v>
      </c>
      <c r="M1578" s="189">
        <f t="shared" ref="M1578" si="503">M1579+M1580</f>
        <v>20000</v>
      </c>
      <c r="N1578" s="189">
        <f t="shared" ref="N1578" si="504">N1579+N1580</f>
        <v>0</v>
      </c>
      <c r="O1578" s="189">
        <f>O1579+O1580</f>
        <v>214723.75</v>
      </c>
      <c r="P1578" s="189">
        <f t="shared" ref="P1578" si="505">P1579+P1580</f>
        <v>11301.25</v>
      </c>
      <c r="Q1578" s="186">
        <f t="shared" si="490"/>
        <v>246025</v>
      </c>
    </row>
    <row r="1579" spans="1:41" ht="48" customHeight="1" x14ac:dyDescent="0.25">
      <c r="A1579" s="472"/>
      <c r="B1579" s="108">
        <v>71916000</v>
      </c>
      <c r="C1579" s="448" t="s">
        <v>24</v>
      </c>
      <c r="D1579" s="448"/>
      <c r="E1579" s="448"/>
      <c r="F1579" s="101"/>
      <c r="G1579" s="7"/>
      <c r="H1579" s="143"/>
      <c r="I1579" s="101"/>
      <c r="J1579" s="5" t="s">
        <v>185</v>
      </c>
      <c r="K1579" s="454">
        <v>20</v>
      </c>
      <c r="L1579" s="189">
        <v>226025</v>
      </c>
      <c r="M1579" s="151"/>
      <c r="N1579" s="164"/>
      <c r="O1579" s="189">
        <f>L1579*0.95</f>
        <v>214723.75</v>
      </c>
      <c r="P1579" s="189">
        <f>L1579*0.05</f>
        <v>11301.25</v>
      </c>
      <c r="Q1579" s="186">
        <f>M1579+N1579+O1579+P1579</f>
        <v>226025</v>
      </c>
    </row>
    <row r="1580" spans="1:41" s="250" customFormat="1" ht="19.5" customHeight="1" x14ac:dyDescent="0.3">
      <c r="A1580" s="473"/>
      <c r="B1580" s="108">
        <v>71916000</v>
      </c>
      <c r="C1580" s="448" t="s">
        <v>24</v>
      </c>
      <c r="D1580" s="5"/>
      <c r="E1580" s="5"/>
      <c r="F1580" s="176"/>
      <c r="G1580" s="81"/>
      <c r="H1580" s="145"/>
      <c r="I1580" s="101"/>
      <c r="J1580" s="5" t="s">
        <v>303</v>
      </c>
      <c r="K1580" s="20" t="s">
        <v>298</v>
      </c>
      <c r="L1580" s="189">
        <v>20000</v>
      </c>
      <c r="M1580" s="186">
        <f>L1580</f>
        <v>20000</v>
      </c>
      <c r="N1580" s="186"/>
      <c r="O1580" s="186"/>
      <c r="P1580" s="186"/>
      <c r="Q1580" s="186">
        <f t="shared" si="490"/>
        <v>20000</v>
      </c>
      <c r="R1580" s="248"/>
      <c r="S1580" s="248"/>
      <c r="T1580" s="248"/>
      <c r="U1580" s="251"/>
      <c r="V1580" s="248"/>
      <c r="W1580" s="248"/>
      <c r="X1580" s="248"/>
      <c r="Y1580" s="248"/>
      <c r="Z1580" s="248"/>
      <c r="AA1580" s="248"/>
      <c r="AB1580" s="248"/>
      <c r="AC1580" s="248"/>
      <c r="AD1580" s="248"/>
      <c r="AE1580" s="248"/>
      <c r="AF1580" s="248"/>
      <c r="AG1580" s="248"/>
      <c r="AH1580" s="248"/>
      <c r="AI1580" s="248"/>
      <c r="AJ1580" s="248"/>
      <c r="AK1580" s="248"/>
      <c r="AL1580" s="249"/>
      <c r="AM1580" s="248"/>
      <c r="AN1580" s="248"/>
      <c r="AO1580" s="248"/>
    </row>
    <row r="1581" spans="1:41" s="291" customFormat="1" ht="18" customHeight="1" x14ac:dyDescent="0.25">
      <c r="A1581" s="471">
        <v>14</v>
      </c>
      <c r="B1581" s="108">
        <v>71916000</v>
      </c>
      <c r="C1581" s="448" t="s">
        <v>24</v>
      </c>
      <c r="D1581" s="448" t="s">
        <v>151</v>
      </c>
      <c r="E1581" s="448" t="s">
        <v>30</v>
      </c>
      <c r="F1581" s="101">
        <v>11</v>
      </c>
      <c r="G1581" s="7" t="s">
        <v>68</v>
      </c>
      <c r="H1581" s="143">
        <v>27213.3</v>
      </c>
      <c r="I1581" s="101">
        <v>793</v>
      </c>
      <c r="J1581" s="448" t="s">
        <v>184</v>
      </c>
      <c r="K1581" s="454" t="s">
        <v>5</v>
      </c>
      <c r="L1581" s="189">
        <f>L1582+L1583+L1585+L1584</f>
        <v>4699312</v>
      </c>
      <c r="M1581" s="164">
        <f>M1582+M1583+M1584+M1585</f>
        <v>4250450</v>
      </c>
      <c r="N1581" s="189">
        <v>0</v>
      </c>
      <c r="O1581" s="164">
        <f>O1582+O1583+O1584+O1585</f>
        <v>426418.89999999997</v>
      </c>
      <c r="P1581" s="144">
        <f>P1582+P1583+P1584+P1585</f>
        <v>22443.100000000002</v>
      </c>
      <c r="Q1581" s="186">
        <f>M1581+N1581+O1581+P1581</f>
        <v>4699312</v>
      </c>
    </row>
    <row r="1582" spans="1:41" s="350" customFormat="1" ht="19.5" customHeight="1" x14ac:dyDescent="0.3">
      <c r="A1582" s="472"/>
      <c r="B1582" s="108">
        <v>71916000</v>
      </c>
      <c r="C1582" s="448" t="s">
        <v>24</v>
      </c>
      <c r="D1582" s="5"/>
      <c r="E1582" s="5"/>
      <c r="F1582" s="176"/>
      <c r="G1582" s="81"/>
      <c r="H1582" s="145"/>
      <c r="I1582" s="101"/>
      <c r="J1582" s="5" t="s">
        <v>303</v>
      </c>
      <c r="K1582" s="20" t="s">
        <v>298</v>
      </c>
      <c r="L1582" s="189">
        <v>30000</v>
      </c>
      <c r="M1582" s="189">
        <f t="shared" ref="M1582:M1583" si="506">L1582</f>
        <v>30000</v>
      </c>
      <c r="N1582" s="186"/>
      <c r="O1582" s="186"/>
      <c r="P1582" s="186"/>
      <c r="Q1582" s="186">
        <f t="shared" si="490"/>
        <v>30000</v>
      </c>
      <c r="R1582" s="349"/>
      <c r="S1582" s="349"/>
      <c r="T1582" s="349"/>
      <c r="U1582" s="348"/>
      <c r="V1582" s="349"/>
      <c r="W1582" s="349"/>
      <c r="X1582" s="349"/>
      <c r="Y1582" s="349"/>
      <c r="Z1582" s="349"/>
      <c r="AA1582" s="349"/>
      <c r="AB1582" s="349"/>
      <c r="AC1582" s="349"/>
      <c r="AD1582" s="349"/>
      <c r="AE1582" s="349"/>
      <c r="AF1582" s="349"/>
      <c r="AG1582" s="349"/>
      <c r="AH1582" s="349"/>
      <c r="AI1582" s="349"/>
      <c r="AJ1582" s="349"/>
      <c r="AK1582" s="349"/>
      <c r="AL1582" s="347"/>
      <c r="AM1582" s="349"/>
      <c r="AN1582" s="349"/>
      <c r="AO1582" s="349"/>
    </row>
    <row r="1583" spans="1:41" s="348" customFormat="1" ht="31.5" customHeight="1" x14ac:dyDescent="0.25">
      <c r="A1583" s="472"/>
      <c r="B1583" s="108">
        <v>71916000</v>
      </c>
      <c r="C1583" s="448" t="s">
        <v>24</v>
      </c>
      <c r="D1583" s="448"/>
      <c r="E1583" s="448"/>
      <c r="F1583" s="101"/>
      <c r="G1583" s="7"/>
      <c r="H1583" s="143"/>
      <c r="I1583" s="101"/>
      <c r="J1583" s="42" t="s">
        <v>192</v>
      </c>
      <c r="K1583" s="21" t="s">
        <v>4</v>
      </c>
      <c r="L1583" s="189">
        <v>4132024</v>
      </c>
      <c r="M1583" s="189">
        <f t="shared" si="506"/>
        <v>4132024</v>
      </c>
      <c r="N1583" s="164"/>
      <c r="O1583" s="164"/>
      <c r="P1583" s="164"/>
      <c r="Q1583" s="186">
        <f t="shared" si="490"/>
        <v>4132024</v>
      </c>
    </row>
    <row r="1584" spans="1:41" s="348" customFormat="1" ht="48" customHeight="1" x14ac:dyDescent="0.25">
      <c r="A1584" s="472"/>
      <c r="B1584" s="108">
        <v>71916000</v>
      </c>
      <c r="C1584" s="448" t="s">
        <v>24</v>
      </c>
      <c r="D1584" s="448"/>
      <c r="E1584" s="448"/>
      <c r="F1584" s="101"/>
      <c r="G1584" s="7"/>
      <c r="H1584" s="143"/>
      <c r="I1584" s="101"/>
      <c r="J1584" s="42" t="s">
        <v>185</v>
      </c>
      <c r="K1584" s="21">
        <v>20</v>
      </c>
      <c r="L1584" s="189">
        <v>448862</v>
      </c>
      <c r="M1584" s="189"/>
      <c r="N1584" s="164"/>
      <c r="O1584" s="164">
        <f>L1584*0.95</f>
        <v>426418.89999999997</v>
      </c>
      <c r="P1584" s="164">
        <f>L1584*0.05</f>
        <v>22443.100000000002</v>
      </c>
      <c r="Q1584" s="186">
        <f>M1584+N1584+O1584+P1584</f>
        <v>448861.99999999994</v>
      </c>
    </row>
    <row r="1585" spans="1:41" s="291" customFormat="1" ht="18" customHeight="1" x14ac:dyDescent="0.25">
      <c r="A1585" s="473"/>
      <c r="B1585" s="108">
        <v>71916000</v>
      </c>
      <c r="C1585" s="448" t="s">
        <v>24</v>
      </c>
      <c r="D1585" s="448"/>
      <c r="E1585" s="448"/>
      <c r="F1585" s="101"/>
      <c r="G1585" s="7"/>
      <c r="H1585" s="143"/>
      <c r="I1585" s="101"/>
      <c r="J1585" s="448" t="s">
        <v>189</v>
      </c>
      <c r="K1585" s="454">
        <v>21</v>
      </c>
      <c r="L1585" s="189">
        <v>88426</v>
      </c>
      <c r="M1585" s="189">
        <f>L1585</f>
        <v>88426</v>
      </c>
      <c r="N1585" s="164"/>
      <c r="O1585" s="164"/>
      <c r="P1585" s="164"/>
      <c r="Q1585" s="186">
        <f t="shared" si="490"/>
        <v>88426</v>
      </c>
    </row>
    <row r="1586" spans="1:41" ht="18" customHeight="1" x14ac:dyDescent="0.25">
      <c r="A1586" s="471">
        <v>15</v>
      </c>
      <c r="B1586" s="108">
        <v>71916000</v>
      </c>
      <c r="C1586" s="448" t="s">
        <v>24</v>
      </c>
      <c r="D1586" s="448" t="s">
        <v>151</v>
      </c>
      <c r="E1586" s="448" t="s">
        <v>30</v>
      </c>
      <c r="F1586" s="101" t="s">
        <v>279</v>
      </c>
      <c r="G1586" s="7" t="s">
        <v>68</v>
      </c>
      <c r="H1586" s="143">
        <v>3572.8</v>
      </c>
      <c r="I1586" s="101">
        <v>145</v>
      </c>
      <c r="J1586" s="448" t="s">
        <v>184</v>
      </c>
      <c r="K1586" s="454" t="s">
        <v>5</v>
      </c>
      <c r="L1586" s="189">
        <f>L1587+L1588</f>
        <v>244245</v>
      </c>
      <c r="M1586" s="189">
        <f t="shared" ref="M1586" si="507">M1587+M1588</f>
        <v>20000</v>
      </c>
      <c r="N1586" s="189">
        <f t="shared" ref="N1586" si="508">N1587+N1588</f>
        <v>0</v>
      </c>
      <c r="O1586" s="189">
        <f>O1587+O1588</f>
        <v>213032.75</v>
      </c>
      <c r="P1586" s="189">
        <f t="shared" ref="P1586" si="509">P1587+P1588</f>
        <v>11212.25</v>
      </c>
      <c r="Q1586" s="186">
        <f t="shared" si="490"/>
        <v>244245</v>
      </c>
    </row>
    <row r="1587" spans="1:41" ht="48" customHeight="1" x14ac:dyDescent="0.25">
      <c r="A1587" s="472"/>
      <c r="B1587" s="108">
        <v>71916000</v>
      </c>
      <c r="C1587" s="448" t="s">
        <v>24</v>
      </c>
      <c r="D1587" s="448"/>
      <c r="E1587" s="448"/>
      <c r="F1587" s="101"/>
      <c r="G1587" s="7"/>
      <c r="H1587" s="143"/>
      <c r="I1587" s="101"/>
      <c r="J1587" s="5" t="s">
        <v>185</v>
      </c>
      <c r="K1587" s="454">
        <v>20</v>
      </c>
      <c r="L1587" s="151">
        <v>224245</v>
      </c>
      <c r="M1587" s="151"/>
      <c r="N1587" s="164"/>
      <c r="O1587" s="189">
        <f>L1587*0.95</f>
        <v>213032.75</v>
      </c>
      <c r="P1587" s="189">
        <f>L1587*0.05</f>
        <v>11212.25</v>
      </c>
      <c r="Q1587" s="186">
        <f t="shared" si="490"/>
        <v>224245</v>
      </c>
    </row>
    <row r="1588" spans="1:41" s="9" customFormat="1" ht="19.5" customHeight="1" x14ac:dyDescent="0.3">
      <c r="A1588" s="472"/>
      <c r="B1588" s="108">
        <v>71916000</v>
      </c>
      <c r="C1588" s="448" t="s">
        <v>24</v>
      </c>
      <c r="D1588" s="5"/>
      <c r="E1588" s="5"/>
      <c r="F1588" s="176"/>
      <c r="G1588" s="81"/>
      <c r="H1588" s="145"/>
      <c r="I1588" s="101"/>
      <c r="J1588" s="5" t="s">
        <v>303</v>
      </c>
      <c r="K1588" s="20" t="s">
        <v>298</v>
      </c>
      <c r="L1588" s="189">
        <v>20000</v>
      </c>
      <c r="M1588" s="186">
        <f t="shared" ref="M1588" si="510">L1588</f>
        <v>20000</v>
      </c>
      <c r="N1588" s="186"/>
      <c r="O1588" s="186"/>
      <c r="P1588" s="186"/>
      <c r="Q1588" s="186">
        <f t="shared" si="490"/>
        <v>20000</v>
      </c>
      <c r="R1588" s="39"/>
      <c r="S1588" s="39"/>
      <c r="T1588" s="39"/>
      <c r="U1588" s="46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  <c r="AL1588" s="26"/>
      <c r="AM1588" s="39"/>
      <c r="AN1588" s="39"/>
      <c r="AO1588" s="39"/>
    </row>
    <row r="1589" spans="1:41" ht="18" customHeight="1" x14ac:dyDescent="0.25">
      <c r="A1589" s="471">
        <v>16</v>
      </c>
      <c r="B1589" s="108">
        <v>71916000</v>
      </c>
      <c r="C1589" s="448" t="s">
        <v>24</v>
      </c>
      <c r="D1589" s="448" t="s">
        <v>151</v>
      </c>
      <c r="E1589" s="448" t="s">
        <v>225</v>
      </c>
      <c r="F1589" s="101">
        <v>7</v>
      </c>
      <c r="G1589" s="7" t="s">
        <v>68</v>
      </c>
      <c r="H1589" s="137">
        <v>3937.1</v>
      </c>
      <c r="I1589" s="101">
        <v>184</v>
      </c>
      <c r="J1589" s="448" t="s">
        <v>184</v>
      </c>
      <c r="K1589" s="454" t="s">
        <v>5</v>
      </c>
      <c r="L1589" s="189">
        <f>L1590+L1591</f>
        <v>200169</v>
      </c>
      <c r="M1589" s="189">
        <f t="shared" ref="M1589" si="511">M1590+M1591</f>
        <v>20000</v>
      </c>
      <c r="N1589" s="189">
        <f t="shared" ref="N1589" si="512">N1590+N1591</f>
        <v>0</v>
      </c>
      <c r="O1589" s="189">
        <f t="shared" ref="O1589" si="513">O1590+O1591</f>
        <v>171160.55</v>
      </c>
      <c r="P1589" s="189">
        <f t="shared" ref="P1589" si="514">P1590+P1591</f>
        <v>9008.4500000000007</v>
      </c>
      <c r="Q1589" s="186">
        <f t="shared" si="490"/>
        <v>200169</v>
      </c>
    </row>
    <row r="1590" spans="1:41" ht="48" customHeight="1" x14ac:dyDescent="0.25">
      <c r="A1590" s="472"/>
      <c r="B1590" s="108">
        <v>71916000</v>
      </c>
      <c r="C1590" s="448" t="s">
        <v>24</v>
      </c>
      <c r="D1590" s="448"/>
      <c r="E1590" s="448"/>
      <c r="F1590" s="101"/>
      <c r="G1590" s="7"/>
      <c r="H1590" s="137"/>
      <c r="I1590" s="101"/>
      <c r="J1590" s="5" t="s">
        <v>185</v>
      </c>
      <c r="K1590" s="454">
        <v>20</v>
      </c>
      <c r="L1590" s="189">
        <v>180169</v>
      </c>
      <c r="M1590" s="144"/>
      <c r="N1590" s="164"/>
      <c r="O1590" s="189">
        <f>L1590*0.95</f>
        <v>171160.55</v>
      </c>
      <c r="P1590" s="189">
        <f>L1590*0.05</f>
        <v>9008.4500000000007</v>
      </c>
      <c r="Q1590" s="186">
        <f t="shared" si="490"/>
        <v>180169</v>
      </c>
    </row>
    <row r="1591" spans="1:41" s="250" customFormat="1" ht="19.5" customHeight="1" x14ac:dyDescent="0.3">
      <c r="A1591" s="473"/>
      <c r="B1591" s="108">
        <v>71916000</v>
      </c>
      <c r="C1591" s="448" t="s">
        <v>24</v>
      </c>
      <c r="D1591" s="5"/>
      <c r="E1591" s="5"/>
      <c r="F1591" s="176"/>
      <c r="G1591" s="81"/>
      <c r="H1591" s="145"/>
      <c r="I1591" s="101"/>
      <c r="J1591" s="5" t="s">
        <v>303</v>
      </c>
      <c r="K1591" s="20" t="s">
        <v>298</v>
      </c>
      <c r="L1591" s="189">
        <v>20000</v>
      </c>
      <c r="M1591" s="186">
        <f>L1591</f>
        <v>20000</v>
      </c>
      <c r="N1591" s="186"/>
      <c r="O1591" s="186"/>
      <c r="P1591" s="186"/>
      <c r="Q1591" s="186">
        <f t="shared" si="490"/>
        <v>20000</v>
      </c>
      <c r="R1591" s="248"/>
      <c r="S1591" s="248"/>
      <c r="T1591" s="248"/>
      <c r="U1591" s="251"/>
      <c r="V1591" s="248"/>
      <c r="W1591" s="248"/>
      <c r="X1591" s="248"/>
      <c r="Y1591" s="248"/>
      <c r="Z1591" s="248"/>
      <c r="AA1591" s="248"/>
      <c r="AB1591" s="248"/>
      <c r="AC1591" s="248"/>
      <c r="AD1591" s="248"/>
      <c r="AE1591" s="248"/>
      <c r="AF1591" s="248"/>
      <c r="AG1591" s="248"/>
      <c r="AH1591" s="248"/>
      <c r="AI1591" s="248"/>
      <c r="AJ1591" s="248"/>
      <c r="AK1591" s="248"/>
      <c r="AL1591" s="249"/>
      <c r="AM1591" s="248"/>
      <c r="AN1591" s="248"/>
      <c r="AO1591" s="248"/>
    </row>
    <row r="1592" spans="1:41" ht="18" customHeight="1" x14ac:dyDescent="0.25">
      <c r="A1592" s="471">
        <v>17</v>
      </c>
      <c r="B1592" s="108">
        <v>71916000</v>
      </c>
      <c r="C1592" s="448" t="s">
        <v>24</v>
      </c>
      <c r="D1592" s="448" t="s">
        <v>151</v>
      </c>
      <c r="E1592" s="448" t="s">
        <v>225</v>
      </c>
      <c r="F1592" s="101">
        <v>9</v>
      </c>
      <c r="G1592" s="7" t="s">
        <v>68</v>
      </c>
      <c r="H1592" s="137">
        <v>3600.9</v>
      </c>
      <c r="I1592" s="101">
        <v>130</v>
      </c>
      <c r="J1592" s="448" t="s">
        <v>184</v>
      </c>
      <c r="K1592" s="454" t="s">
        <v>5</v>
      </c>
      <c r="L1592" s="189">
        <f>L1593+L1594</f>
        <v>201244</v>
      </c>
      <c r="M1592" s="189">
        <f t="shared" ref="M1592" si="515">M1593+M1594</f>
        <v>20000</v>
      </c>
      <c r="N1592" s="189">
        <f t="shared" ref="N1592" si="516">N1593+N1594</f>
        <v>0</v>
      </c>
      <c r="O1592" s="189">
        <f t="shared" ref="O1592" si="517">O1593+O1594</f>
        <v>172181.8</v>
      </c>
      <c r="P1592" s="189">
        <f t="shared" ref="P1592" si="518">P1593+P1594</f>
        <v>9062.2000000000007</v>
      </c>
      <c r="Q1592" s="186">
        <f t="shared" si="490"/>
        <v>201244</v>
      </c>
    </row>
    <row r="1593" spans="1:41" ht="48" customHeight="1" x14ac:dyDescent="0.25">
      <c r="A1593" s="472"/>
      <c r="B1593" s="108">
        <v>71916000</v>
      </c>
      <c r="C1593" s="448" t="s">
        <v>24</v>
      </c>
      <c r="D1593" s="448"/>
      <c r="E1593" s="448"/>
      <c r="F1593" s="101"/>
      <c r="G1593" s="7"/>
      <c r="H1593" s="137"/>
      <c r="I1593" s="101"/>
      <c r="J1593" s="5" t="s">
        <v>185</v>
      </c>
      <c r="K1593" s="454">
        <v>20</v>
      </c>
      <c r="L1593" s="189">
        <v>181244</v>
      </c>
      <c r="M1593" s="144"/>
      <c r="N1593" s="164"/>
      <c r="O1593" s="189">
        <f>L1593*0.95</f>
        <v>172181.8</v>
      </c>
      <c r="P1593" s="189">
        <f>L1593*0.05</f>
        <v>9062.2000000000007</v>
      </c>
      <c r="Q1593" s="186">
        <f t="shared" si="490"/>
        <v>181244</v>
      </c>
    </row>
    <row r="1594" spans="1:41" s="250" customFormat="1" ht="19.5" customHeight="1" x14ac:dyDescent="0.3">
      <c r="A1594" s="473"/>
      <c r="B1594" s="108">
        <v>71916000</v>
      </c>
      <c r="C1594" s="448" t="s">
        <v>24</v>
      </c>
      <c r="D1594" s="5"/>
      <c r="E1594" s="5"/>
      <c r="F1594" s="176"/>
      <c r="G1594" s="81"/>
      <c r="H1594" s="145"/>
      <c r="I1594" s="101"/>
      <c r="J1594" s="5" t="s">
        <v>303</v>
      </c>
      <c r="K1594" s="20" t="s">
        <v>298</v>
      </c>
      <c r="L1594" s="189">
        <v>20000</v>
      </c>
      <c r="M1594" s="186">
        <f>L1594</f>
        <v>20000</v>
      </c>
      <c r="N1594" s="186"/>
      <c r="O1594" s="186"/>
      <c r="P1594" s="186"/>
      <c r="Q1594" s="186">
        <f t="shared" si="490"/>
        <v>20000</v>
      </c>
      <c r="R1594" s="248"/>
      <c r="S1594" s="248"/>
      <c r="T1594" s="248"/>
      <c r="U1594" s="251"/>
      <c r="V1594" s="248"/>
      <c r="W1594" s="248"/>
      <c r="X1594" s="248"/>
      <c r="Y1594" s="248"/>
      <c r="Z1594" s="248"/>
      <c r="AA1594" s="248"/>
      <c r="AB1594" s="248"/>
      <c r="AC1594" s="248"/>
      <c r="AD1594" s="248"/>
      <c r="AE1594" s="248"/>
      <c r="AF1594" s="248"/>
      <c r="AG1594" s="248"/>
      <c r="AH1594" s="248"/>
      <c r="AI1594" s="248"/>
      <c r="AJ1594" s="248"/>
      <c r="AK1594" s="248"/>
      <c r="AL1594" s="249"/>
      <c r="AM1594" s="248"/>
      <c r="AN1594" s="248"/>
      <c r="AO1594" s="248"/>
    </row>
    <row r="1595" spans="1:41" ht="18" customHeight="1" x14ac:dyDescent="0.25">
      <c r="A1595" s="471">
        <v>18</v>
      </c>
      <c r="B1595" s="108">
        <v>71916000</v>
      </c>
      <c r="C1595" s="448" t="s">
        <v>24</v>
      </c>
      <c r="D1595" s="448" t="s">
        <v>151</v>
      </c>
      <c r="E1595" s="448" t="s">
        <v>225</v>
      </c>
      <c r="F1595" s="101">
        <v>10</v>
      </c>
      <c r="G1595" s="7" t="s">
        <v>68</v>
      </c>
      <c r="H1595" s="137">
        <v>3598.9</v>
      </c>
      <c r="I1595" s="101">
        <v>119</v>
      </c>
      <c r="J1595" s="448" t="s">
        <v>184</v>
      </c>
      <c r="K1595" s="454" t="s">
        <v>5</v>
      </c>
      <c r="L1595" s="189">
        <f>L1596+L1597</f>
        <v>201304</v>
      </c>
      <c r="M1595" s="189">
        <f t="shared" ref="M1595" si="519">M1596+M1597</f>
        <v>20000</v>
      </c>
      <c r="N1595" s="189">
        <f t="shared" ref="N1595" si="520">N1596+N1597</f>
        <v>0</v>
      </c>
      <c r="O1595" s="189">
        <f t="shared" ref="O1595" si="521">O1596+O1597</f>
        <v>172238.8</v>
      </c>
      <c r="P1595" s="189">
        <f t="shared" ref="P1595" si="522">P1596+P1597</f>
        <v>9065.2000000000007</v>
      </c>
      <c r="Q1595" s="186">
        <f t="shared" si="490"/>
        <v>201304</v>
      </c>
    </row>
    <row r="1596" spans="1:41" ht="48" customHeight="1" x14ac:dyDescent="0.25">
      <c r="A1596" s="472"/>
      <c r="B1596" s="108">
        <v>71916000</v>
      </c>
      <c r="C1596" s="448" t="s">
        <v>24</v>
      </c>
      <c r="D1596" s="448"/>
      <c r="E1596" s="448"/>
      <c r="F1596" s="101"/>
      <c r="G1596" s="7"/>
      <c r="H1596" s="137"/>
      <c r="I1596" s="101"/>
      <c r="J1596" s="5" t="s">
        <v>185</v>
      </c>
      <c r="K1596" s="454">
        <v>20</v>
      </c>
      <c r="L1596" s="189">
        <v>181304</v>
      </c>
      <c r="M1596" s="144"/>
      <c r="N1596" s="164"/>
      <c r="O1596" s="189">
        <f>L1596*0.95</f>
        <v>172238.8</v>
      </c>
      <c r="P1596" s="189">
        <f>L1596*0.05</f>
        <v>9065.2000000000007</v>
      </c>
      <c r="Q1596" s="186">
        <f t="shared" si="490"/>
        <v>181304</v>
      </c>
    </row>
    <row r="1597" spans="1:41" s="250" customFormat="1" ht="19.5" customHeight="1" x14ac:dyDescent="0.3">
      <c r="A1597" s="473"/>
      <c r="B1597" s="108">
        <v>71916000</v>
      </c>
      <c r="C1597" s="448" t="s">
        <v>24</v>
      </c>
      <c r="D1597" s="5"/>
      <c r="E1597" s="5"/>
      <c r="F1597" s="176"/>
      <c r="G1597" s="81"/>
      <c r="H1597" s="145"/>
      <c r="I1597" s="101"/>
      <c r="J1597" s="5" t="s">
        <v>303</v>
      </c>
      <c r="K1597" s="20" t="s">
        <v>298</v>
      </c>
      <c r="L1597" s="189">
        <v>20000</v>
      </c>
      <c r="M1597" s="186">
        <f>L1597</f>
        <v>20000</v>
      </c>
      <c r="N1597" s="186"/>
      <c r="O1597" s="186"/>
      <c r="P1597" s="186"/>
      <c r="Q1597" s="186">
        <f t="shared" si="490"/>
        <v>20000</v>
      </c>
      <c r="R1597" s="248"/>
      <c r="S1597" s="248"/>
      <c r="T1597" s="248"/>
      <c r="U1597" s="251"/>
      <c r="V1597" s="248"/>
      <c r="W1597" s="248"/>
      <c r="X1597" s="248"/>
      <c r="Y1597" s="248"/>
      <c r="Z1597" s="248"/>
      <c r="AA1597" s="248"/>
      <c r="AB1597" s="248"/>
      <c r="AC1597" s="248"/>
      <c r="AD1597" s="248"/>
      <c r="AE1597" s="248"/>
      <c r="AF1597" s="248"/>
      <c r="AG1597" s="248"/>
      <c r="AH1597" s="248"/>
      <c r="AI1597" s="248"/>
      <c r="AJ1597" s="248"/>
      <c r="AK1597" s="248"/>
      <c r="AL1597" s="249"/>
      <c r="AM1597" s="248"/>
      <c r="AN1597" s="248"/>
      <c r="AO1597" s="248"/>
    </row>
    <row r="1598" spans="1:41" ht="18" customHeight="1" x14ac:dyDescent="0.25">
      <c r="A1598" s="437">
        <v>19</v>
      </c>
      <c r="B1598" s="108">
        <v>71916000</v>
      </c>
      <c r="C1598" s="448" t="s">
        <v>24</v>
      </c>
      <c r="D1598" s="448" t="s">
        <v>151</v>
      </c>
      <c r="E1598" s="448" t="s">
        <v>157</v>
      </c>
      <c r="F1598" s="101">
        <v>10</v>
      </c>
      <c r="G1598" s="7" t="s">
        <v>68</v>
      </c>
      <c r="H1598" s="143">
        <v>3589.1</v>
      </c>
      <c r="I1598" s="101">
        <v>160</v>
      </c>
      <c r="J1598" s="448" t="s">
        <v>184</v>
      </c>
      <c r="K1598" s="454" t="s">
        <v>5</v>
      </c>
      <c r="L1598" s="189">
        <f>L1599+L1600</f>
        <v>5961510</v>
      </c>
      <c r="M1598" s="164">
        <f>L1598</f>
        <v>5961510</v>
      </c>
      <c r="N1598" s="189">
        <v>0</v>
      </c>
      <c r="O1598" s="164">
        <v>0</v>
      </c>
      <c r="P1598" s="144">
        <v>0</v>
      </c>
      <c r="Q1598" s="186">
        <f t="shared" si="490"/>
        <v>5961510</v>
      </c>
    </row>
    <row r="1599" spans="1:41" ht="18" customHeight="1" x14ac:dyDescent="0.25">
      <c r="A1599" s="438"/>
      <c r="B1599" s="108">
        <v>71916000</v>
      </c>
      <c r="C1599" s="448" t="s">
        <v>24</v>
      </c>
      <c r="D1599" s="448"/>
      <c r="E1599" s="448"/>
      <c r="F1599" s="101"/>
      <c r="G1599" s="7"/>
      <c r="H1599" s="143"/>
      <c r="I1599" s="101"/>
      <c r="J1599" s="109" t="s">
        <v>191</v>
      </c>
      <c r="K1599" s="20" t="s">
        <v>9</v>
      </c>
      <c r="L1599" s="189">
        <v>5836606</v>
      </c>
      <c r="M1599" s="189">
        <f>L1599</f>
        <v>5836606</v>
      </c>
      <c r="N1599" s="164"/>
      <c r="O1599" s="164"/>
      <c r="P1599" s="164"/>
      <c r="Q1599" s="186">
        <f t="shared" si="490"/>
        <v>5836606</v>
      </c>
    </row>
    <row r="1600" spans="1:41" ht="18" customHeight="1" x14ac:dyDescent="0.25">
      <c r="A1600" s="439"/>
      <c r="B1600" s="108">
        <v>71916000</v>
      </c>
      <c r="C1600" s="448" t="s">
        <v>24</v>
      </c>
      <c r="D1600" s="448"/>
      <c r="E1600" s="448"/>
      <c r="F1600" s="101"/>
      <c r="G1600" s="7"/>
      <c r="H1600" s="143"/>
      <c r="I1600" s="101"/>
      <c r="J1600" s="448" t="s">
        <v>189</v>
      </c>
      <c r="K1600" s="454">
        <v>21</v>
      </c>
      <c r="L1600" s="189">
        <v>124904</v>
      </c>
      <c r="M1600" s="189">
        <f>L1600</f>
        <v>124904</v>
      </c>
      <c r="N1600" s="164"/>
      <c r="O1600" s="164"/>
      <c r="P1600" s="164"/>
      <c r="Q1600" s="186">
        <f t="shared" si="490"/>
        <v>124904</v>
      </c>
    </row>
    <row r="1601" spans="1:41" s="251" customFormat="1" ht="18" customHeight="1" x14ac:dyDescent="0.25">
      <c r="A1601" s="471">
        <v>20</v>
      </c>
      <c r="B1601" s="108">
        <v>71916000</v>
      </c>
      <c r="C1601" s="448" t="s">
        <v>24</v>
      </c>
      <c r="D1601" s="448" t="s">
        <v>151</v>
      </c>
      <c r="E1601" s="448" t="s">
        <v>157</v>
      </c>
      <c r="F1601" s="101" t="s">
        <v>280</v>
      </c>
      <c r="G1601" s="454" t="s">
        <v>68</v>
      </c>
      <c r="H1601" s="143">
        <v>611.9</v>
      </c>
      <c r="I1601" s="101">
        <v>19</v>
      </c>
      <c r="J1601" s="448" t="s">
        <v>184</v>
      </c>
      <c r="K1601" s="117" t="s">
        <v>5</v>
      </c>
      <c r="L1601" s="189">
        <f>L1602+L1603</f>
        <v>212294</v>
      </c>
      <c r="M1601" s="189">
        <f t="shared" ref="M1601" si="523">M1602+M1603</f>
        <v>20000</v>
      </c>
      <c r="N1601" s="189">
        <f t="shared" ref="N1601" si="524">N1602+N1603</f>
        <v>0</v>
      </c>
      <c r="O1601" s="189">
        <f t="shared" ref="O1601" si="525">O1602+O1603</f>
        <v>182679.3</v>
      </c>
      <c r="P1601" s="189">
        <f t="shared" ref="P1601" si="526">P1602+P1603</f>
        <v>9614.7000000000007</v>
      </c>
      <c r="Q1601" s="186">
        <f t="shared" si="490"/>
        <v>212294</v>
      </c>
    </row>
    <row r="1602" spans="1:41" s="251" customFormat="1" ht="48" customHeight="1" x14ac:dyDescent="0.25">
      <c r="A1602" s="472"/>
      <c r="B1602" s="108">
        <v>71916000</v>
      </c>
      <c r="C1602" s="448" t="s">
        <v>24</v>
      </c>
      <c r="D1602" s="448"/>
      <c r="E1602" s="448"/>
      <c r="F1602" s="101"/>
      <c r="G1602" s="7"/>
      <c r="H1602" s="143"/>
      <c r="I1602" s="101"/>
      <c r="J1602" s="5" t="s">
        <v>185</v>
      </c>
      <c r="K1602" s="454">
        <v>20</v>
      </c>
      <c r="L1602" s="151">
        <v>192294</v>
      </c>
      <c r="M1602" s="151"/>
      <c r="N1602" s="164"/>
      <c r="O1602" s="189">
        <f>L1602*0.95</f>
        <v>182679.3</v>
      </c>
      <c r="P1602" s="189">
        <f>L1602*0.05</f>
        <v>9614.7000000000007</v>
      </c>
      <c r="Q1602" s="186">
        <f t="shared" si="490"/>
        <v>192294</v>
      </c>
    </row>
    <row r="1603" spans="1:41" s="250" customFormat="1" ht="19.5" customHeight="1" x14ac:dyDescent="0.3">
      <c r="A1603" s="472"/>
      <c r="B1603" s="108">
        <v>71916000</v>
      </c>
      <c r="C1603" s="448" t="s">
        <v>24</v>
      </c>
      <c r="D1603" s="5"/>
      <c r="E1603" s="5"/>
      <c r="F1603" s="176"/>
      <c r="G1603" s="81"/>
      <c r="H1603" s="145"/>
      <c r="I1603" s="101"/>
      <c r="J1603" s="5" t="s">
        <v>303</v>
      </c>
      <c r="K1603" s="20" t="s">
        <v>298</v>
      </c>
      <c r="L1603" s="189">
        <v>20000</v>
      </c>
      <c r="M1603" s="186">
        <f t="shared" ref="M1603" si="527">L1603</f>
        <v>20000</v>
      </c>
      <c r="N1603" s="186"/>
      <c r="O1603" s="186"/>
      <c r="P1603" s="186"/>
      <c r="Q1603" s="186">
        <f t="shared" si="490"/>
        <v>20000</v>
      </c>
      <c r="R1603" s="248"/>
      <c r="S1603" s="248"/>
      <c r="T1603" s="248"/>
      <c r="U1603" s="251"/>
      <c r="V1603" s="248"/>
      <c r="W1603" s="248"/>
      <c r="X1603" s="248"/>
      <c r="Y1603" s="248"/>
      <c r="Z1603" s="248"/>
      <c r="AA1603" s="248"/>
      <c r="AB1603" s="248"/>
      <c r="AC1603" s="248"/>
      <c r="AD1603" s="248"/>
      <c r="AE1603" s="248"/>
      <c r="AF1603" s="248"/>
      <c r="AG1603" s="248"/>
      <c r="AH1603" s="248"/>
      <c r="AI1603" s="248"/>
      <c r="AJ1603" s="248"/>
      <c r="AK1603" s="248"/>
      <c r="AL1603" s="249"/>
      <c r="AM1603" s="248"/>
      <c r="AN1603" s="248"/>
      <c r="AO1603" s="248"/>
    </row>
    <row r="1604" spans="1:41" ht="18" customHeight="1" x14ac:dyDescent="0.25">
      <c r="A1604" s="437">
        <v>21</v>
      </c>
      <c r="B1604" s="108">
        <v>71916000</v>
      </c>
      <c r="C1604" s="448" t="s">
        <v>24</v>
      </c>
      <c r="D1604" s="448" t="s">
        <v>151</v>
      </c>
      <c r="E1604" s="448" t="s">
        <v>157</v>
      </c>
      <c r="F1604" s="101">
        <v>12</v>
      </c>
      <c r="G1604" s="7" t="s">
        <v>68</v>
      </c>
      <c r="H1604" s="143">
        <v>3638.2</v>
      </c>
      <c r="I1604" s="101">
        <v>152</v>
      </c>
      <c r="J1604" s="448" t="s">
        <v>184</v>
      </c>
      <c r="K1604" s="454" t="s">
        <v>5</v>
      </c>
      <c r="L1604" s="189">
        <f>L1605+L1606</f>
        <v>5631305</v>
      </c>
      <c r="M1604" s="164">
        <f>L1604</f>
        <v>5631305</v>
      </c>
      <c r="N1604" s="189">
        <v>0</v>
      </c>
      <c r="O1604" s="164">
        <v>0</v>
      </c>
      <c r="P1604" s="144">
        <v>0</v>
      </c>
      <c r="Q1604" s="186">
        <f t="shared" si="490"/>
        <v>5631305</v>
      </c>
    </row>
    <row r="1605" spans="1:41" ht="18" customHeight="1" x14ac:dyDescent="0.25">
      <c r="A1605" s="438"/>
      <c r="B1605" s="108">
        <v>71916000</v>
      </c>
      <c r="C1605" s="448" t="s">
        <v>24</v>
      </c>
      <c r="D1605" s="448"/>
      <c r="E1605" s="448"/>
      <c r="F1605" s="101"/>
      <c r="G1605" s="7"/>
      <c r="H1605" s="143"/>
      <c r="I1605" s="101"/>
      <c r="J1605" s="109" t="s">
        <v>191</v>
      </c>
      <c r="K1605" s="20" t="s">
        <v>9</v>
      </c>
      <c r="L1605" s="189">
        <v>5513319</v>
      </c>
      <c r="M1605" s="189">
        <f t="shared" ref="M1605:M1606" si="528">L1605</f>
        <v>5513319</v>
      </c>
      <c r="N1605" s="164"/>
      <c r="O1605" s="164"/>
      <c r="P1605" s="164"/>
      <c r="Q1605" s="186">
        <f t="shared" si="490"/>
        <v>5513319</v>
      </c>
    </row>
    <row r="1606" spans="1:41" ht="18" customHeight="1" x14ac:dyDescent="0.25">
      <c r="A1606" s="439"/>
      <c r="B1606" s="108">
        <v>71916000</v>
      </c>
      <c r="C1606" s="448" t="s">
        <v>24</v>
      </c>
      <c r="D1606" s="448"/>
      <c r="E1606" s="448"/>
      <c r="F1606" s="101"/>
      <c r="G1606" s="7"/>
      <c r="H1606" s="143"/>
      <c r="I1606" s="101"/>
      <c r="J1606" s="448" t="s">
        <v>189</v>
      </c>
      <c r="K1606" s="454">
        <v>21</v>
      </c>
      <c r="L1606" s="189">
        <v>117986</v>
      </c>
      <c r="M1606" s="189">
        <f t="shared" si="528"/>
        <v>117986</v>
      </c>
      <c r="N1606" s="164"/>
      <c r="O1606" s="164"/>
      <c r="P1606" s="164"/>
      <c r="Q1606" s="186">
        <f t="shared" si="490"/>
        <v>117986</v>
      </c>
    </row>
    <row r="1607" spans="1:41" s="251" customFormat="1" ht="18" customHeight="1" x14ac:dyDescent="0.25">
      <c r="A1607" s="471">
        <v>22</v>
      </c>
      <c r="B1607" s="108">
        <v>71916000</v>
      </c>
      <c r="C1607" s="448" t="s">
        <v>24</v>
      </c>
      <c r="D1607" s="448" t="s">
        <v>151</v>
      </c>
      <c r="E1607" s="448" t="s">
        <v>157</v>
      </c>
      <c r="F1607" s="101">
        <v>21</v>
      </c>
      <c r="G1607" s="454" t="s">
        <v>68</v>
      </c>
      <c r="H1607" s="143">
        <v>405.1</v>
      </c>
      <c r="I1607" s="101">
        <v>13</v>
      </c>
      <c r="J1607" s="448" t="s">
        <v>184</v>
      </c>
      <c r="K1607" s="117" t="s">
        <v>5</v>
      </c>
      <c r="L1607" s="189">
        <f>L1608+L1609</f>
        <v>170888</v>
      </c>
      <c r="M1607" s="189">
        <f t="shared" ref="M1607" si="529">M1608+M1609</f>
        <v>20000</v>
      </c>
      <c r="N1607" s="189">
        <f t="shared" ref="N1607" si="530">N1608+N1609</f>
        <v>0</v>
      </c>
      <c r="O1607" s="189">
        <f t="shared" ref="O1607" si="531">O1608+O1609</f>
        <v>143343.6</v>
      </c>
      <c r="P1607" s="189">
        <f t="shared" ref="P1607" si="532">P1608+P1609</f>
        <v>7544.4000000000005</v>
      </c>
      <c r="Q1607" s="186">
        <f t="shared" si="490"/>
        <v>170888</v>
      </c>
    </row>
    <row r="1608" spans="1:41" s="251" customFormat="1" ht="48" customHeight="1" x14ac:dyDescent="0.25">
      <c r="A1608" s="472"/>
      <c r="B1608" s="108">
        <v>71916000</v>
      </c>
      <c r="C1608" s="448" t="s">
        <v>24</v>
      </c>
      <c r="D1608" s="448"/>
      <c r="E1608" s="448"/>
      <c r="F1608" s="101"/>
      <c r="G1608" s="7"/>
      <c r="H1608" s="143"/>
      <c r="I1608" s="101"/>
      <c r="J1608" s="5" t="s">
        <v>185</v>
      </c>
      <c r="K1608" s="454">
        <v>20</v>
      </c>
      <c r="L1608" s="151">
        <v>150888</v>
      </c>
      <c r="M1608" s="151"/>
      <c r="N1608" s="164"/>
      <c r="O1608" s="189">
        <f>L1608*0.95</f>
        <v>143343.6</v>
      </c>
      <c r="P1608" s="189">
        <f>L1608*0.05</f>
        <v>7544.4000000000005</v>
      </c>
      <c r="Q1608" s="186">
        <f t="shared" si="490"/>
        <v>150888</v>
      </c>
    </row>
    <row r="1609" spans="1:41" s="250" customFormat="1" ht="19.5" customHeight="1" x14ac:dyDescent="0.3">
      <c r="A1609" s="473"/>
      <c r="B1609" s="108">
        <v>71916000</v>
      </c>
      <c r="C1609" s="448" t="s">
        <v>24</v>
      </c>
      <c r="D1609" s="5"/>
      <c r="E1609" s="5"/>
      <c r="F1609" s="176"/>
      <c r="G1609" s="81"/>
      <c r="H1609" s="145"/>
      <c r="I1609" s="101"/>
      <c r="J1609" s="5" t="s">
        <v>303</v>
      </c>
      <c r="K1609" s="20" t="s">
        <v>298</v>
      </c>
      <c r="L1609" s="189">
        <v>20000</v>
      </c>
      <c r="M1609" s="186">
        <f t="shared" ref="M1609" si="533">L1609</f>
        <v>20000</v>
      </c>
      <c r="N1609" s="186"/>
      <c r="O1609" s="186"/>
      <c r="P1609" s="186"/>
      <c r="Q1609" s="186">
        <f t="shared" si="490"/>
        <v>20000</v>
      </c>
      <c r="R1609" s="248"/>
      <c r="S1609" s="248"/>
      <c r="T1609" s="248"/>
      <c r="U1609" s="251"/>
      <c r="V1609" s="248"/>
      <c r="W1609" s="248"/>
      <c r="X1609" s="248"/>
      <c r="Y1609" s="248"/>
      <c r="Z1609" s="248"/>
      <c r="AA1609" s="248"/>
      <c r="AB1609" s="248"/>
      <c r="AC1609" s="248"/>
      <c r="AD1609" s="248"/>
      <c r="AE1609" s="248"/>
      <c r="AF1609" s="248"/>
      <c r="AG1609" s="248"/>
      <c r="AH1609" s="248"/>
      <c r="AI1609" s="248"/>
      <c r="AJ1609" s="248"/>
      <c r="AK1609" s="248"/>
      <c r="AL1609" s="249"/>
      <c r="AM1609" s="248"/>
      <c r="AN1609" s="248"/>
      <c r="AO1609" s="248"/>
    </row>
    <row r="1610" spans="1:41" ht="18" customHeight="1" x14ac:dyDescent="0.25">
      <c r="A1610" s="437">
        <v>23</v>
      </c>
      <c r="B1610" s="108">
        <v>71916000</v>
      </c>
      <c r="C1610" s="448" t="s">
        <v>24</v>
      </c>
      <c r="D1610" s="448" t="s">
        <v>151</v>
      </c>
      <c r="E1610" s="448" t="s">
        <v>156</v>
      </c>
      <c r="F1610" s="101">
        <v>29</v>
      </c>
      <c r="G1610" s="7" t="s">
        <v>68</v>
      </c>
      <c r="H1610" s="143">
        <v>877.6</v>
      </c>
      <c r="I1610" s="101">
        <v>19</v>
      </c>
      <c r="J1610" s="448" t="s">
        <v>184</v>
      </c>
      <c r="K1610" s="454" t="s">
        <v>5</v>
      </c>
      <c r="L1610" s="189">
        <f>L1611+L1612</f>
        <v>2688022</v>
      </c>
      <c r="M1610" s="164">
        <f>L1610</f>
        <v>2688022</v>
      </c>
      <c r="N1610" s="189">
        <v>0</v>
      </c>
      <c r="O1610" s="164">
        <v>0</v>
      </c>
      <c r="P1610" s="144">
        <v>0</v>
      </c>
      <c r="Q1610" s="186">
        <f t="shared" si="490"/>
        <v>2688022</v>
      </c>
    </row>
    <row r="1611" spans="1:41" ht="18" customHeight="1" x14ac:dyDescent="0.25">
      <c r="A1611" s="438"/>
      <c r="B1611" s="108">
        <v>71916000</v>
      </c>
      <c r="C1611" s="448" t="s">
        <v>24</v>
      </c>
      <c r="D1611" s="448"/>
      <c r="E1611" s="448"/>
      <c r="F1611" s="101"/>
      <c r="G1611" s="7"/>
      <c r="H1611" s="143"/>
      <c r="I1611" s="101"/>
      <c r="J1611" s="109" t="s">
        <v>186</v>
      </c>
      <c r="K1611" s="95">
        <v>10</v>
      </c>
      <c r="L1611" s="189">
        <v>2631703</v>
      </c>
      <c r="M1611" s="189">
        <f t="shared" ref="M1611:M1612" si="534">L1611</f>
        <v>2631703</v>
      </c>
      <c r="N1611" s="164"/>
      <c r="O1611" s="164"/>
      <c r="P1611" s="164"/>
      <c r="Q1611" s="186">
        <f t="shared" si="490"/>
        <v>2631703</v>
      </c>
    </row>
    <row r="1612" spans="1:41" ht="18" customHeight="1" x14ac:dyDescent="0.25">
      <c r="A1612" s="439"/>
      <c r="B1612" s="108">
        <v>71916000</v>
      </c>
      <c r="C1612" s="448" t="s">
        <v>24</v>
      </c>
      <c r="D1612" s="448"/>
      <c r="E1612" s="448"/>
      <c r="F1612" s="101"/>
      <c r="G1612" s="7"/>
      <c r="H1612" s="143"/>
      <c r="I1612" s="101"/>
      <c r="J1612" s="448" t="s">
        <v>189</v>
      </c>
      <c r="K1612" s="454">
        <v>21</v>
      </c>
      <c r="L1612" s="189">
        <v>56319</v>
      </c>
      <c r="M1612" s="189">
        <f t="shared" si="534"/>
        <v>56319</v>
      </c>
      <c r="N1612" s="164"/>
      <c r="O1612" s="164"/>
      <c r="P1612" s="164"/>
      <c r="Q1612" s="186">
        <f t="shared" si="490"/>
        <v>56319</v>
      </c>
    </row>
    <row r="1613" spans="1:41" ht="18" customHeight="1" x14ac:dyDescent="0.25">
      <c r="A1613" s="437">
        <v>24</v>
      </c>
      <c r="B1613" s="108">
        <v>71916000</v>
      </c>
      <c r="C1613" s="448" t="s">
        <v>24</v>
      </c>
      <c r="D1613" s="8" t="s">
        <v>342</v>
      </c>
      <c r="E1613" s="448" t="s">
        <v>26</v>
      </c>
      <c r="F1613" s="101">
        <v>6</v>
      </c>
      <c r="G1613" s="7" t="s">
        <v>68</v>
      </c>
      <c r="H1613" s="137">
        <v>6974.4</v>
      </c>
      <c r="I1613" s="101">
        <v>312</v>
      </c>
      <c r="J1613" s="448" t="s">
        <v>184</v>
      </c>
      <c r="K1613" s="454" t="s">
        <v>5</v>
      </c>
      <c r="L1613" s="189">
        <f>L1614+L1615</f>
        <v>9684576</v>
      </c>
      <c r="M1613" s="164">
        <f>L1613</f>
        <v>9684576</v>
      </c>
      <c r="N1613" s="189">
        <v>0</v>
      </c>
      <c r="O1613" s="164">
        <v>0</v>
      </c>
      <c r="P1613" s="144">
        <v>0</v>
      </c>
      <c r="Q1613" s="186">
        <f>M1613+N1613+O1613+P1613</f>
        <v>9684576</v>
      </c>
    </row>
    <row r="1614" spans="1:41" ht="18.75" customHeight="1" x14ac:dyDescent="0.25">
      <c r="A1614" s="438"/>
      <c r="B1614" s="108">
        <v>71916000</v>
      </c>
      <c r="C1614" s="448" t="s">
        <v>24</v>
      </c>
      <c r="D1614" s="448"/>
      <c r="E1614" s="448"/>
      <c r="F1614" s="101"/>
      <c r="G1614" s="7"/>
      <c r="H1614" s="137"/>
      <c r="I1614" s="101"/>
      <c r="J1614" s="109" t="s">
        <v>191</v>
      </c>
      <c r="K1614" s="20" t="s">
        <v>9</v>
      </c>
      <c r="L1614" s="189">
        <v>9481668</v>
      </c>
      <c r="M1614" s="189">
        <f t="shared" ref="M1614:M1615" si="535">L1614</f>
        <v>9481668</v>
      </c>
      <c r="N1614" s="164"/>
      <c r="O1614" s="164"/>
      <c r="P1614" s="164"/>
      <c r="Q1614" s="186">
        <f t="shared" ref="Q1614:Q1615" si="536">M1614+N1614+O1614+P1614</f>
        <v>9481668</v>
      </c>
    </row>
    <row r="1615" spans="1:41" ht="18" customHeight="1" x14ac:dyDescent="0.25">
      <c r="A1615" s="439"/>
      <c r="B1615" s="108">
        <v>71916000</v>
      </c>
      <c r="C1615" s="448" t="s">
        <v>24</v>
      </c>
      <c r="D1615" s="448"/>
      <c r="E1615" s="448"/>
      <c r="F1615" s="101"/>
      <c r="G1615" s="7"/>
      <c r="H1615" s="143"/>
      <c r="I1615" s="101"/>
      <c r="J1615" s="448" t="s">
        <v>189</v>
      </c>
      <c r="K1615" s="454">
        <v>21</v>
      </c>
      <c r="L1615" s="189">
        <v>202908</v>
      </c>
      <c r="M1615" s="189">
        <f t="shared" si="535"/>
        <v>202908</v>
      </c>
      <c r="N1615" s="164"/>
      <c r="O1615" s="164"/>
      <c r="P1615" s="164"/>
      <c r="Q1615" s="186">
        <f t="shared" si="536"/>
        <v>202908</v>
      </c>
    </row>
    <row r="1616" spans="1:41" ht="18" customHeight="1" x14ac:dyDescent="0.25">
      <c r="A1616" s="437">
        <v>25</v>
      </c>
      <c r="B1616" s="108">
        <v>71916000</v>
      </c>
      <c r="C1616" s="448" t="s">
        <v>24</v>
      </c>
      <c r="D1616" s="8" t="s">
        <v>342</v>
      </c>
      <c r="E1616" s="448" t="s">
        <v>26</v>
      </c>
      <c r="F1616" s="101">
        <v>51</v>
      </c>
      <c r="G1616" s="7" t="s">
        <v>68</v>
      </c>
      <c r="H1616" s="137">
        <v>4882.1000000000004</v>
      </c>
      <c r="I1616" s="101">
        <v>206</v>
      </c>
      <c r="J1616" s="448" t="s">
        <v>184</v>
      </c>
      <c r="K1616" s="454" t="s">
        <v>5</v>
      </c>
      <c r="L1616" s="189">
        <f>L1617+L1618+L1619+L1620+L1621</f>
        <v>17335639</v>
      </c>
      <c r="M1616" s="164">
        <f>L1616</f>
        <v>17335639</v>
      </c>
      <c r="N1616" s="189">
        <v>0</v>
      </c>
      <c r="O1616" s="164">
        <v>0</v>
      </c>
      <c r="P1616" s="144">
        <v>0</v>
      </c>
      <c r="Q1616" s="186">
        <f t="shared" si="490"/>
        <v>17335639</v>
      </c>
    </row>
    <row r="1617" spans="1:18" ht="30.75" customHeight="1" x14ac:dyDescent="0.25">
      <c r="A1617" s="438"/>
      <c r="B1617" s="108">
        <v>71916000</v>
      </c>
      <c r="C1617" s="448" t="s">
        <v>24</v>
      </c>
      <c r="D1617" s="448"/>
      <c r="E1617" s="448"/>
      <c r="F1617" s="101"/>
      <c r="G1617" s="7"/>
      <c r="H1617" s="137"/>
      <c r="I1617" s="101"/>
      <c r="J1617" s="5" t="s">
        <v>187</v>
      </c>
      <c r="K1617" s="20" t="s">
        <v>13</v>
      </c>
      <c r="L1617" s="189">
        <v>2598059</v>
      </c>
      <c r="M1617" s="189">
        <f t="shared" ref="M1617:M1621" si="537">L1617</f>
        <v>2598059</v>
      </c>
      <c r="N1617" s="164"/>
      <c r="O1617" s="164"/>
      <c r="P1617" s="164"/>
      <c r="Q1617" s="186">
        <f t="shared" si="490"/>
        <v>2598059</v>
      </c>
    </row>
    <row r="1618" spans="1:18" ht="31.5" customHeight="1" x14ac:dyDescent="0.25">
      <c r="A1618" s="438"/>
      <c r="B1618" s="108">
        <v>71916000</v>
      </c>
      <c r="C1618" s="448" t="s">
        <v>24</v>
      </c>
      <c r="D1618" s="448"/>
      <c r="E1618" s="448"/>
      <c r="F1618" s="101"/>
      <c r="G1618" s="7"/>
      <c r="H1618" s="137"/>
      <c r="I1618" s="101"/>
      <c r="J1618" s="42" t="s">
        <v>192</v>
      </c>
      <c r="K1618" s="21" t="s">
        <v>4</v>
      </c>
      <c r="L1618" s="189">
        <v>988033</v>
      </c>
      <c r="M1618" s="189">
        <f t="shared" si="537"/>
        <v>988033</v>
      </c>
      <c r="N1618" s="164"/>
      <c r="O1618" s="164"/>
      <c r="P1618" s="164"/>
      <c r="Q1618" s="186">
        <f t="shared" si="490"/>
        <v>988033</v>
      </c>
    </row>
    <row r="1619" spans="1:18" ht="31.5" customHeight="1" x14ac:dyDescent="0.25">
      <c r="A1619" s="438"/>
      <c r="B1619" s="108">
        <v>71916000</v>
      </c>
      <c r="C1619" s="448" t="s">
        <v>24</v>
      </c>
      <c r="D1619" s="448"/>
      <c r="E1619" s="448"/>
      <c r="F1619" s="101"/>
      <c r="G1619" s="7"/>
      <c r="H1619" s="137"/>
      <c r="I1619" s="101"/>
      <c r="J1619" s="42" t="s">
        <v>198</v>
      </c>
      <c r="K1619" s="21" t="s">
        <v>8</v>
      </c>
      <c r="L1619" s="189">
        <v>8494440</v>
      </c>
      <c r="M1619" s="189">
        <f t="shared" si="537"/>
        <v>8494440</v>
      </c>
      <c r="N1619" s="164"/>
      <c r="O1619" s="164"/>
      <c r="P1619" s="164"/>
      <c r="Q1619" s="186">
        <f t="shared" si="490"/>
        <v>8494440</v>
      </c>
    </row>
    <row r="1620" spans="1:18" ht="33.75" customHeight="1" x14ac:dyDescent="0.25">
      <c r="A1620" s="438"/>
      <c r="B1620" s="108">
        <v>71916000</v>
      </c>
      <c r="C1620" s="448" t="s">
        <v>24</v>
      </c>
      <c r="D1620" s="448"/>
      <c r="E1620" s="448"/>
      <c r="F1620" s="101"/>
      <c r="G1620" s="7"/>
      <c r="H1620" s="137"/>
      <c r="I1620" s="101"/>
      <c r="J1620" s="448" t="s">
        <v>188</v>
      </c>
      <c r="K1620" s="20" t="s">
        <v>12</v>
      </c>
      <c r="L1620" s="189">
        <v>4891897</v>
      </c>
      <c r="M1620" s="189">
        <f t="shared" si="537"/>
        <v>4891897</v>
      </c>
      <c r="N1620" s="164"/>
      <c r="O1620" s="164"/>
      <c r="P1620" s="164"/>
      <c r="Q1620" s="186">
        <f t="shared" si="490"/>
        <v>4891897</v>
      </c>
    </row>
    <row r="1621" spans="1:18" ht="18" customHeight="1" x14ac:dyDescent="0.25">
      <c r="A1621" s="439"/>
      <c r="B1621" s="108">
        <v>71916000</v>
      </c>
      <c r="C1621" s="448" t="s">
        <v>24</v>
      </c>
      <c r="D1621" s="448"/>
      <c r="E1621" s="448"/>
      <c r="F1621" s="101"/>
      <c r="G1621" s="7"/>
      <c r="H1621" s="137"/>
      <c r="I1621" s="101"/>
      <c r="J1621" s="448" t="s">
        <v>189</v>
      </c>
      <c r="K1621" s="454">
        <v>21</v>
      </c>
      <c r="L1621" s="189">
        <v>363210</v>
      </c>
      <c r="M1621" s="189">
        <f t="shared" si="537"/>
        <v>363210</v>
      </c>
      <c r="N1621" s="164"/>
      <c r="O1621" s="164"/>
      <c r="P1621" s="164"/>
      <c r="Q1621" s="186">
        <f t="shared" si="490"/>
        <v>363210</v>
      </c>
    </row>
    <row r="1622" spans="1:18" ht="18" customHeight="1" x14ac:dyDescent="0.25">
      <c r="A1622" s="437">
        <v>26</v>
      </c>
      <c r="B1622" s="108">
        <v>71916000</v>
      </c>
      <c r="C1622" s="448" t="s">
        <v>24</v>
      </c>
      <c r="D1622" s="448" t="s">
        <v>160</v>
      </c>
      <c r="E1622" s="448"/>
      <c r="F1622" s="101">
        <v>32</v>
      </c>
      <c r="G1622" s="7" t="s">
        <v>68</v>
      </c>
      <c r="H1622" s="143">
        <v>2529</v>
      </c>
      <c r="I1622" s="101">
        <v>100</v>
      </c>
      <c r="J1622" s="448" t="s">
        <v>184</v>
      </c>
      <c r="K1622" s="454" t="s">
        <v>5</v>
      </c>
      <c r="L1622" s="189">
        <f>L1623+L1624</f>
        <v>4243656</v>
      </c>
      <c r="M1622" s="164">
        <f>L1622</f>
        <v>4243656</v>
      </c>
      <c r="N1622" s="189">
        <v>0</v>
      </c>
      <c r="O1622" s="164">
        <v>0</v>
      </c>
      <c r="P1622" s="144">
        <v>0</v>
      </c>
      <c r="Q1622" s="186">
        <f t="shared" ref="Q1622:Q1677" si="538">M1622+N1622+O1622+P1622</f>
        <v>4243656</v>
      </c>
    </row>
    <row r="1623" spans="1:18" ht="18" customHeight="1" x14ac:dyDescent="0.25">
      <c r="A1623" s="438"/>
      <c r="B1623" s="108">
        <v>71916000</v>
      </c>
      <c r="C1623" s="448" t="s">
        <v>24</v>
      </c>
      <c r="D1623" s="448"/>
      <c r="E1623" s="448"/>
      <c r="F1623" s="101"/>
      <c r="G1623" s="7"/>
      <c r="H1623" s="143"/>
      <c r="I1623" s="101"/>
      <c r="J1623" s="109" t="s">
        <v>186</v>
      </c>
      <c r="K1623" s="95">
        <v>10</v>
      </c>
      <c r="L1623" s="189">
        <v>4154744</v>
      </c>
      <c r="M1623" s="151">
        <f>L1623</f>
        <v>4154744</v>
      </c>
      <c r="N1623" s="164"/>
      <c r="O1623" s="164"/>
      <c r="P1623" s="164"/>
      <c r="Q1623" s="186">
        <f t="shared" si="538"/>
        <v>4154744</v>
      </c>
    </row>
    <row r="1624" spans="1:18" ht="18" customHeight="1" x14ac:dyDescent="0.25">
      <c r="A1624" s="439"/>
      <c r="B1624" s="108">
        <v>71916000</v>
      </c>
      <c r="C1624" s="448" t="s">
        <v>24</v>
      </c>
      <c r="D1624" s="448"/>
      <c r="E1624" s="448"/>
      <c r="F1624" s="101"/>
      <c r="G1624" s="7"/>
      <c r="H1624" s="143"/>
      <c r="I1624" s="101"/>
      <c r="J1624" s="448" t="s">
        <v>189</v>
      </c>
      <c r="K1624" s="454">
        <v>21</v>
      </c>
      <c r="L1624" s="189">
        <v>88912</v>
      </c>
      <c r="M1624" s="151">
        <f>L1624</f>
        <v>88912</v>
      </c>
      <c r="N1624" s="164"/>
      <c r="O1624" s="164"/>
      <c r="P1624" s="164"/>
      <c r="Q1624" s="186">
        <f t="shared" si="538"/>
        <v>88912</v>
      </c>
    </row>
    <row r="1625" spans="1:18" ht="18" customHeight="1" x14ac:dyDescent="0.25">
      <c r="A1625" s="480" t="s">
        <v>227</v>
      </c>
      <c r="B1625" s="481"/>
      <c r="C1625" s="481"/>
      <c r="D1625" s="481"/>
      <c r="E1625" s="482"/>
      <c r="F1625" s="101">
        <v>5</v>
      </c>
      <c r="G1625" s="454" t="s">
        <v>5</v>
      </c>
      <c r="H1625" s="143">
        <f t="shared" ref="H1625:I1625" si="539">H1632+H1636+H1639+H1642+H1627</f>
        <v>12879.400000000001</v>
      </c>
      <c r="I1625" s="101">
        <f t="shared" si="539"/>
        <v>598</v>
      </c>
      <c r="J1625" s="454" t="s">
        <v>5</v>
      </c>
      <c r="K1625" s="7" t="s">
        <v>5</v>
      </c>
      <c r="L1625" s="143">
        <f>L1632+L1636+L1639+L1642+L1627</f>
        <v>7564928</v>
      </c>
      <c r="M1625" s="143">
        <f>M1632+M1636+M1639+M1642+M1627</f>
        <v>7319728</v>
      </c>
      <c r="N1625" s="143">
        <f t="shared" ref="N1625:P1625" si="540">N1632+N1636+N1639+N1642+N1627</f>
        <v>0</v>
      </c>
      <c r="O1625" s="143">
        <f>O1626+O1632+O1636+O1639+O1642+O1627</f>
        <v>233000</v>
      </c>
      <c r="P1625" s="143">
        <f t="shared" si="540"/>
        <v>12260</v>
      </c>
      <c r="Q1625" s="186">
        <f>M1625+N1625+O1625+P1625</f>
        <v>7564988</v>
      </c>
    </row>
    <row r="1626" spans="1:18" ht="18" customHeight="1" x14ac:dyDescent="0.25">
      <c r="A1626" s="448"/>
      <c r="B1626" s="480" t="s">
        <v>97</v>
      </c>
      <c r="C1626" s="481"/>
      <c r="D1626" s="481"/>
      <c r="E1626" s="481"/>
      <c r="F1626" s="481"/>
      <c r="G1626" s="481"/>
      <c r="H1626" s="481"/>
      <c r="I1626" s="482"/>
      <c r="J1626" s="454" t="s">
        <v>5</v>
      </c>
      <c r="K1626" s="7" t="s">
        <v>5</v>
      </c>
      <c r="L1626" s="188"/>
      <c r="M1626" s="188"/>
      <c r="N1626" s="188"/>
      <c r="O1626" s="188">
        <v>60</v>
      </c>
      <c r="P1626" s="188"/>
      <c r="Q1626" s="186">
        <f t="shared" si="538"/>
        <v>60</v>
      </c>
      <c r="R1626" s="140"/>
    </row>
    <row r="1627" spans="1:18" ht="18" customHeight="1" x14ac:dyDescent="0.25">
      <c r="A1627" s="440">
        <v>1</v>
      </c>
      <c r="B1627" s="53">
        <v>71918000</v>
      </c>
      <c r="C1627" s="8" t="s">
        <v>21</v>
      </c>
      <c r="D1627" s="8" t="s">
        <v>343</v>
      </c>
      <c r="E1627" s="15" t="s">
        <v>22</v>
      </c>
      <c r="F1627" s="177">
        <v>7</v>
      </c>
      <c r="G1627" s="4" t="s">
        <v>68</v>
      </c>
      <c r="H1627" s="149">
        <v>1341</v>
      </c>
      <c r="I1627" s="177">
        <v>28</v>
      </c>
      <c r="J1627" s="448" t="s">
        <v>184</v>
      </c>
      <c r="K1627" s="4" t="s">
        <v>5</v>
      </c>
      <c r="L1627" s="189">
        <f>L1628+L1629+L1631+L1630</f>
        <v>2112538</v>
      </c>
      <c r="M1627" s="164">
        <f>L1627</f>
        <v>2112538</v>
      </c>
      <c r="N1627" s="189">
        <v>0</v>
      </c>
      <c r="O1627" s="164">
        <v>0</v>
      </c>
      <c r="P1627" s="144">
        <v>0</v>
      </c>
      <c r="Q1627" s="186">
        <f t="shared" si="538"/>
        <v>2112538</v>
      </c>
    </row>
    <row r="1628" spans="1:18" ht="30.75" customHeight="1" x14ac:dyDescent="0.25">
      <c r="A1628" s="441"/>
      <c r="B1628" s="53">
        <v>71918000</v>
      </c>
      <c r="C1628" s="8" t="s">
        <v>21</v>
      </c>
      <c r="D1628" s="15"/>
      <c r="E1628" s="15"/>
      <c r="F1628" s="177"/>
      <c r="G1628" s="4"/>
      <c r="H1628" s="149"/>
      <c r="I1628" s="177"/>
      <c r="J1628" s="5" t="s">
        <v>187</v>
      </c>
      <c r="K1628" s="20" t="s">
        <v>13</v>
      </c>
      <c r="L1628" s="189">
        <v>886099</v>
      </c>
      <c r="M1628" s="151">
        <f t="shared" ref="M1628:M1631" si="541">L1628</f>
        <v>886099</v>
      </c>
      <c r="N1628" s="164"/>
      <c r="O1628" s="164"/>
      <c r="P1628" s="164"/>
      <c r="Q1628" s="186">
        <f t="shared" si="538"/>
        <v>886099</v>
      </c>
    </row>
    <row r="1629" spans="1:18" ht="33.75" customHeight="1" x14ac:dyDescent="0.25">
      <c r="A1629" s="441"/>
      <c r="B1629" s="53">
        <v>71918000</v>
      </c>
      <c r="C1629" s="8" t="s">
        <v>21</v>
      </c>
      <c r="D1629" s="15"/>
      <c r="E1629" s="15"/>
      <c r="F1629" s="177"/>
      <c r="G1629" s="4"/>
      <c r="H1629" s="149"/>
      <c r="I1629" s="177"/>
      <c r="J1629" s="86" t="s">
        <v>188</v>
      </c>
      <c r="K1629" s="95" t="s">
        <v>12</v>
      </c>
      <c r="L1629" s="189">
        <v>697495</v>
      </c>
      <c r="M1629" s="151">
        <f t="shared" si="541"/>
        <v>697495</v>
      </c>
      <c r="N1629" s="164"/>
      <c r="O1629" s="164"/>
      <c r="P1629" s="164"/>
      <c r="Q1629" s="186">
        <f t="shared" si="538"/>
        <v>697495</v>
      </c>
    </row>
    <row r="1630" spans="1:18" ht="31.5" customHeight="1" x14ac:dyDescent="0.25">
      <c r="A1630" s="441"/>
      <c r="B1630" s="53">
        <v>71918000</v>
      </c>
      <c r="C1630" s="8" t="s">
        <v>21</v>
      </c>
      <c r="D1630" s="99"/>
      <c r="E1630" s="99"/>
      <c r="F1630" s="183"/>
      <c r="G1630" s="4"/>
      <c r="H1630" s="138"/>
      <c r="I1630" s="183"/>
      <c r="J1630" s="42" t="s">
        <v>192</v>
      </c>
      <c r="K1630" s="20" t="s">
        <v>4</v>
      </c>
      <c r="L1630" s="189">
        <v>484682</v>
      </c>
      <c r="M1630" s="151">
        <f t="shared" si="541"/>
        <v>484682</v>
      </c>
      <c r="N1630" s="164"/>
      <c r="O1630" s="164"/>
      <c r="P1630" s="164"/>
      <c r="Q1630" s="186">
        <f t="shared" si="538"/>
        <v>484682</v>
      </c>
    </row>
    <row r="1631" spans="1:18" ht="18" customHeight="1" x14ac:dyDescent="0.25">
      <c r="A1631" s="442"/>
      <c r="B1631" s="53">
        <v>71918000</v>
      </c>
      <c r="C1631" s="8" t="s">
        <v>21</v>
      </c>
      <c r="D1631" s="15"/>
      <c r="E1631" s="15"/>
      <c r="F1631" s="177"/>
      <c r="G1631" s="4"/>
      <c r="H1631" s="149"/>
      <c r="I1631" s="177"/>
      <c r="J1631" s="86" t="s">
        <v>189</v>
      </c>
      <c r="K1631" s="95" t="s">
        <v>0</v>
      </c>
      <c r="L1631" s="189">
        <v>44262</v>
      </c>
      <c r="M1631" s="151">
        <f t="shared" si="541"/>
        <v>44262</v>
      </c>
      <c r="N1631" s="164"/>
      <c r="O1631" s="164"/>
      <c r="P1631" s="164"/>
      <c r="Q1631" s="186">
        <f t="shared" si="538"/>
        <v>44262</v>
      </c>
    </row>
    <row r="1632" spans="1:18" ht="18" customHeight="1" x14ac:dyDescent="0.25">
      <c r="A1632" s="440">
        <v>2</v>
      </c>
      <c r="B1632" s="53">
        <v>71918000</v>
      </c>
      <c r="C1632" s="8" t="s">
        <v>21</v>
      </c>
      <c r="D1632" s="8" t="s">
        <v>343</v>
      </c>
      <c r="E1632" s="15" t="s">
        <v>23</v>
      </c>
      <c r="F1632" s="177">
        <v>6</v>
      </c>
      <c r="G1632" s="4" t="s">
        <v>68</v>
      </c>
      <c r="H1632" s="149">
        <v>1485</v>
      </c>
      <c r="I1632" s="177">
        <v>96</v>
      </c>
      <c r="J1632" s="448" t="s">
        <v>184</v>
      </c>
      <c r="K1632" s="7" t="s">
        <v>5</v>
      </c>
      <c r="L1632" s="189">
        <f>L1633+L1634+L1635</f>
        <v>2304023</v>
      </c>
      <c r="M1632" s="164">
        <f>L1632</f>
        <v>2304023</v>
      </c>
      <c r="N1632" s="189">
        <v>0</v>
      </c>
      <c r="O1632" s="164">
        <v>0</v>
      </c>
      <c r="P1632" s="144">
        <v>0</v>
      </c>
      <c r="Q1632" s="186">
        <f t="shared" si="538"/>
        <v>2304023</v>
      </c>
    </row>
    <row r="1633" spans="1:41" ht="30.75" customHeight="1" x14ac:dyDescent="0.25">
      <c r="A1633" s="441"/>
      <c r="B1633" s="53">
        <v>71918000</v>
      </c>
      <c r="C1633" s="8" t="s">
        <v>21</v>
      </c>
      <c r="D1633" s="15"/>
      <c r="E1633" s="15"/>
      <c r="F1633" s="177"/>
      <c r="G1633" s="4"/>
      <c r="H1633" s="149"/>
      <c r="I1633" s="177"/>
      <c r="J1633" s="5" t="s">
        <v>187</v>
      </c>
      <c r="K1633" s="20" t="s">
        <v>13</v>
      </c>
      <c r="L1633" s="189">
        <v>1771764</v>
      </c>
      <c r="M1633" s="151">
        <f t="shared" ref="M1633:M1635" si="542">L1633</f>
        <v>1771764</v>
      </c>
      <c r="N1633" s="164"/>
      <c r="O1633" s="164"/>
      <c r="P1633" s="164"/>
      <c r="Q1633" s="186">
        <f t="shared" si="538"/>
        <v>1771764</v>
      </c>
    </row>
    <row r="1634" spans="1:41" ht="31.5" customHeight="1" x14ac:dyDescent="0.25">
      <c r="A1634" s="441"/>
      <c r="B1634" s="53">
        <v>71918000</v>
      </c>
      <c r="C1634" s="8" t="s">
        <v>21</v>
      </c>
      <c r="D1634" s="15"/>
      <c r="E1634" s="15"/>
      <c r="F1634" s="177"/>
      <c r="G1634" s="4"/>
      <c r="H1634" s="149"/>
      <c r="I1634" s="177"/>
      <c r="J1634" s="42" t="s">
        <v>192</v>
      </c>
      <c r="K1634" s="21" t="s">
        <v>4</v>
      </c>
      <c r="L1634" s="189">
        <v>483985</v>
      </c>
      <c r="M1634" s="151">
        <f t="shared" si="542"/>
        <v>483985</v>
      </c>
      <c r="N1634" s="164"/>
      <c r="O1634" s="164"/>
      <c r="P1634" s="164"/>
      <c r="Q1634" s="186">
        <f t="shared" si="538"/>
        <v>483985</v>
      </c>
    </row>
    <row r="1635" spans="1:41" ht="18" customHeight="1" x14ac:dyDescent="0.25">
      <c r="A1635" s="441"/>
      <c r="B1635" s="53">
        <v>71918000</v>
      </c>
      <c r="C1635" s="8" t="s">
        <v>21</v>
      </c>
      <c r="D1635" s="15"/>
      <c r="E1635" s="15"/>
      <c r="F1635" s="177"/>
      <c r="G1635" s="4"/>
      <c r="H1635" s="149"/>
      <c r="I1635" s="177"/>
      <c r="J1635" s="86" t="s">
        <v>189</v>
      </c>
      <c r="K1635" s="95" t="s">
        <v>0</v>
      </c>
      <c r="L1635" s="189">
        <v>48274</v>
      </c>
      <c r="M1635" s="151">
        <f t="shared" si="542"/>
        <v>48274</v>
      </c>
      <c r="N1635" s="164"/>
      <c r="O1635" s="164"/>
      <c r="P1635" s="164"/>
      <c r="Q1635" s="186">
        <f t="shared" si="538"/>
        <v>48274</v>
      </c>
    </row>
    <row r="1636" spans="1:41" s="251" customFormat="1" ht="18" customHeight="1" x14ac:dyDescent="0.25">
      <c r="A1636" s="477">
        <v>3</v>
      </c>
      <c r="B1636" s="53">
        <v>71918000</v>
      </c>
      <c r="C1636" s="8" t="s">
        <v>21</v>
      </c>
      <c r="D1636" s="8" t="s">
        <v>343</v>
      </c>
      <c r="E1636" s="99" t="s">
        <v>23</v>
      </c>
      <c r="F1636" s="177">
        <v>8</v>
      </c>
      <c r="G1636" s="4" t="s">
        <v>68</v>
      </c>
      <c r="H1636" s="149">
        <v>1484</v>
      </c>
      <c r="I1636" s="177">
        <v>64</v>
      </c>
      <c r="J1636" s="448" t="s">
        <v>184</v>
      </c>
      <c r="K1636" s="7" t="s">
        <v>5</v>
      </c>
      <c r="L1636" s="189">
        <f>L1637+L1638</f>
        <v>101475</v>
      </c>
      <c r="M1636" s="189">
        <f t="shared" ref="M1636:P1636" si="543">M1637+M1638</f>
        <v>20000</v>
      </c>
      <c r="N1636" s="189">
        <f t="shared" si="543"/>
        <v>0</v>
      </c>
      <c r="O1636" s="189">
        <f t="shared" si="543"/>
        <v>77401.25</v>
      </c>
      <c r="P1636" s="189">
        <f t="shared" si="543"/>
        <v>4073.75</v>
      </c>
      <c r="Q1636" s="186">
        <f t="shared" si="538"/>
        <v>101475</v>
      </c>
    </row>
    <row r="1637" spans="1:41" s="251" customFormat="1" ht="48" customHeight="1" x14ac:dyDescent="0.25">
      <c r="A1637" s="478"/>
      <c r="B1637" s="53">
        <v>71918000</v>
      </c>
      <c r="C1637" s="8" t="s">
        <v>21</v>
      </c>
      <c r="D1637" s="99"/>
      <c r="E1637" s="99"/>
      <c r="F1637" s="183"/>
      <c r="G1637" s="4"/>
      <c r="H1637" s="138"/>
      <c r="I1637" s="183"/>
      <c r="J1637" s="5" t="s">
        <v>185</v>
      </c>
      <c r="K1637" s="95" t="s">
        <v>25</v>
      </c>
      <c r="L1637" s="189">
        <v>81475</v>
      </c>
      <c r="M1637" s="164"/>
      <c r="N1637" s="164"/>
      <c r="O1637" s="189">
        <f>L1637*0.95</f>
        <v>77401.25</v>
      </c>
      <c r="P1637" s="189">
        <f>L1637*0.05</f>
        <v>4073.75</v>
      </c>
      <c r="Q1637" s="186">
        <f>M1637+N1637+O1637+P1637</f>
        <v>81475</v>
      </c>
    </row>
    <row r="1638" spans="1:41" s="250" customFormat="1" ht="19.5" customHeight="1" x14ac:dyDescent="0.3">
      <c r="A1638" s="479"/>
      <c r="B1638" s="53">
        <v>71918000</v>
      </c>
      <c r="C1638" s="8" t="s">
        <v>21</v>
      </c>
      <c r="D1638" s="5"/>
      <c r="E1638" s="5"/>
      <c r="F1638" s="176"/>
      <c r="G1638" s="81"/>
      <c r="H1638" s="145"/>
      <c r="I1638" s="101"/>
      <c r="J1638" s="5" t="s">
        <v>303</v>
      </c>
      <c r="K1638" s="20" t="s">
        <v>298</v>
      </c>
      <c r="L1638" s="189">
        <v>20000</v>
      </c>
      <c r="M1638" s="186">
        <f>L1638</f>
        <v>20000</v>
      </c>
      <c r="N1638" s="186"/>
      <c r="O1638" s="186"/>
      <c r="P1638" s="186"/>
      <c r="Q1638" s="186">
        <f t="shared" si="538"/>
        <v>20000</v>
      </c>
      <c r="R1638" s="248"/>
      <c r="S1638" s="248"/>
      <c r="T1638" s="248"/>
      <c r="U1638" s="251"/>
      <c r="V1638" s="248"/>
      <c r="W1638" s="248"/>
      <c r="X1638" s="248"/>
      <c r="Y1638" s="248"/>
      <c r="Z1638" s="248"/>
      <c r="AA1638" s="248"/>
      <c r="AB1638" s="248"/>
      <c r="AC1638" s="248"/>
      <c r="AD1638" s="248"/>
      <c r="AE1638" s="248"/>
      <c r="AF1638" s="248"/>
      <c r="AG1638" s="248"/>
      <c r="AH1638" s="248"/>
      <c r="AI1638" s="248"/>
      <c r="AJ1638" s="248"/>
      <c r="AK1638" s="248"/>
      <c r="AL1638" s="249"/>
      <c r="AM1638" s="248"/>
      <c r="AN1638" s="248"/>
      <c r="AO1638" s="248"/>
    </row>
    <row r="1639" spans="1:41" ht="18" customHeight="1" x14ac:dyDescent="0.25">
      <c r="A1639" s="440">
        <v>4</v>
      </c>
      <c r="B1639" s="53">
        <v>71918000</v>
      </c>
      <c r="C1639" s="8" t="s">
        <v>21</v>
      </c>
      <c r="D1639" s="8" t="s">
        <v>343</v>
      </c>
      <c r="E1639" s="15" t="s">
        <v>23</v>
      </c>
      <c r="F1639" s="177">
        <v>10</v>
      </c>
      <c r="G1639" s="4" t="s">
        <v>68</v>
      </c>
      <c r="H1639" s="149">
        <v>1043.3</v>
      </c>
      <c r="I1639" s="177">
        <v>59</v>
      </c>
      <c r="J1639" s="448" t="s">
        <v>184</v>
      </c>
      <c r="K1639" s="4" t="s">
        <v>5</v>
      </c>
      <c r="L1639" s="189">
        <f>L1640+L1641</f>
        <v>2863167</v>
      </c>
      <c r="M1639" s="164">
        <f>L1639</f>
        <v>2863167</v>
      </c>
      <c r="N1639" s="189">
        <v>0</v>
      </c>
      <c r="O1639" s="164">
        <v>0</v>
      </c>
      <c r="P1639" s="144">
        <v>0</v>
      </c>
      <c r="Q1639" s="186">
        <f t="shared" si="538"/>
        <v>2863167</v>
      </c>
    </row>
    <row r="1640" spans="1:41" ht="18" customHeight="1" x14ac:dyDescent="0.25">
      <c r="A1640" s="441"/>
      <c r="B1640" s="53">
        <v>71918000</v>
      </c>
      <c r="C1640" s="8" t="s">
        <v>21</v>
      </c>
      <c r="D1640" s="15"/>
      <c r="E1640" s="15"/>
      <c r="F1640" s="177"/>
      <c r="G1640" s="4"/>
      <c r="H1640" s="149"/>
      <c r="I1640" s="177"/>
      <c r="J1640" s="8" t="s">
        <v>191</v>
      </c>
      <c r="K1640" s="20" t="s">
        <v>9</v>
      </c>
      <c r="L1640" s="189">
        <v>2803178</v>
      </c>
      <c r="M1640" s="151">
        <f t="shared" ref="M1640:M1641" si="544">L1640</f>
        <v>2803178</v>
      </c>
      <c r="N1640" s="164"/>
      <c r="O1640" s="164"/>
      <c r="P1640" s="164"/>
      <c r="Q1640" s="186">
        <f t="shared" si="538"/>
        <v>2803178</v>
      </c>
    </row>
    <row r="1641" spans="1:41" ht="18" customHeight="1" x14ac:dyDescent="0.25">
      <c r="A1641" s="442"/>
      <c r="B1641" s="53">
        <v>71918000</v>
      </c>
      <c r="C1641" s="8" t="s">
        <v>21</v>
      </c>
      <c r="D1641" s="15"/>
      <c r="E1641" s="15"/>
      <c r="F1641" s="177"/>
      <c r="G1641" s="4"/>
      <c r="H1641" s="149"/>
      <c r="I1641" s="177"/>
      <c r="J1641" s="86" t="s">
        <v>189</v>
      </c>
      <c r="K1641" s="95" t="s">
        <v>0</v>
      </c>
      <c r="L1641" s="189">
        <v>59989</v>
      </c>
      <c r="M1641" s="151">
        <f t="shared" si="544"/>
        <v>59989</v>
      </c>
      <c r="N1641" s="164"/>
      <c r="O1641" s="164"/>
      <c r="P1641" s="164"/>
      <c r="Q1641" s="186">
        <f t="shared" si="538"/>
        <v>59989</v>
      </c>
    </row>
    <row r="1642" spans="1:41" s="251" customFormat="1" ht="18" customHeight="1" x14ac:dyDescent="0.25">
      <c r="A1642" s="477">
        <v>5</v>
      </c>
      <c r="B1642" s="53">
        <v>71918000</v>
      </c>
      <c r="C1642" s="8" t="s">
        <v>21</v>
      </c>
      <c r="D1642" s="8" t="s">
        <v>343</v>
      </c>
      <c r="E1642" s="99" t="s">
        <v>23</v>
      </c>
      <c r="F1642" s="177">
        <v>12</v>
      </c>
      <c r="G1642" s="4" t="s">
        <v>68</v>
      </c>
      <c r="H1642" s="149">
        <v>7526.1</v>
      </c>
      <c r="I1642" s="177">
        <v>351</v>
      </c>
      <c r="J1642" s="448" t="s">
        <v>184</v>
      </c>
      <c r="K1642" s="7" t="s">
        <v>5</v>
      </c>
      <c r="L1642" s="189">
        <f>L1643+L1644</f>
        <v>183725</v>
      </c>
      <c r="M1642" s="189">
        <f t="shared" ref="M1642" si="545">M1643+M1644</f>
        <v>20000</v>
      </c>
      <c r="N1642" s="189">
        <f t="shared" ref="N1642" si="546">N1643+N1644</f>
        <v>0</v>
      </c>
      <c r="O1642" s="189">
        <f t="shared" ref="O1642" si="547">O1643+O1644</f>
        <v>155538.75</v>
      </c>
      <c r="P1642" s="189">
        <f t="shared" ref="P1642" si="548">P1643+P1644</f>
        <v>8186.25</v>
      </c>
      <c r="Q1642" s="186">
        <f t="shared" si="538"/>
        <v>183725</v>
      </c>
    </row>
    <row r="1643" spans="1:41" s="251" customFormat="1" ht="48" customHeight="1" x14ac:dyDescent="0.25">
      <c r="A1643" s="478"/>
      <c r="B1643" s="53">
        <v>71918000</v>
      </c>
      <c r="C1643" s="8" t="s">
        <v>21</v>
      </c>
      <c r="D1643" s="99"/>
      <c r="E1643" s="99"/>
      <c r="F1643" s="183"/>
      <c r="G1643" s="4"/>
      <c r="H1643" s="138"/>
      <c r="I1643" s="183"/>
      <c r="J1643" s="5" t="s">
        <v>185</v>
      </c>
      <c r="K1643" s="95" t="s">
        <v>25</v>
      </c>
      <c r="L1643" s="189">
        <v>163725</v>
      </c>
      <c r="M1643" s="164"/>
      <c r="N1643" s="164"/>
      <c r="O1643" s="189">
        <f>L1643*0.95</f>
        <v>155538.75</v>
      </c>
      <c r="P1643" s="189">
        <f>L1643*0.05</f>
        <v>8186.25</v>
      </c>
      <c r="Q1643" s="186">
        <f>M1643+N1643+O1643+P1643</f>
        <v>163725</v>
      </c>
    </row>
    <row r="1644" spans="1:41" s="250" customFormat="1" ht="19.5" customHeight="1" x14ac:dyDescent="0.3">
      <c r="A1644" s="479"/>
      <c r="B1644" s="53">
        <v>71918000</v>
      </c>
      <c r="C1644" s="8" t="s">
        <v>21</v>
      </c>
      <c r="D1644" s="5"/>
      <c r="E1644" s="5"/>
      <c r="F1644" s="176"/>
      <c r="G1644" s="81"/>
      <c r="H1644" s="145"/>
      <c r="I1644" s="101"/>
      <c r="J1644" s="5" t="s">
        <v>303</v>
      </c>
      <c r="K1644" s="20" t="s">
        <v>298</v>
      </c>
      <c r="L1644" s="189">
        <v>20000</v>
      </c>
      <c r="M1644" s="186">
        <f>L1644</f>
        <v>20000</v>
      </c>
      <c r="N1644" s="186"/>
      <c r="O1644" s="186"/>
      <c r="P1644" s="186"/>
      <c r="Q1644" s="186">
        <f t="shared" si="538"/>
        <v>20000</v>
      </c>
      <c r="R1644" s="248"/>
      <c r="S1644" s="248"/>
      <c r="T1644" s="248"/>
      <c r="U1644" s="251"/>
      <c r="V1644" s="248"/>
      <c r="W1644" s="248"/>
      <c r="X1644" s="248"/>
      <c r="Y1644" s="248"/>
      <c r="Z1644" s="248"/>
      <c r="AA1644" s="248"/>
      <c r="AB1644" s="248"/>
      <c r="AC1644" s="248"/>
      <c r="AD1644" s="248"/>
      <c r="AE1644" s="248"/>
      <c r="AF1644" s="248"/>
      <c r="AG1644" s="248"/>
      <c r="AH1644" s="248"/>
      <c r="AI1644" s="248"/>
      <c r="AJ1644" s="248"/>
      <c r="AK1644" s="248"/>
      <c r="AL1644" s="249"/>
      <c r="AM1644" s="248"/>
      <c r="AN1644" s="248"/>
      <c r="AO1644" s="248"/>
    </row>
    <row r="1645" spans="1:41" ht="18" customHeight="1" x14ac:dyDescent="0.25">
      <c r="A1645" s="480" t="s">
        <v>228</v>
      </c>
      <c r="B1645" s="481"/>
      <c r="C1645" s="481"/>
      <c r="D1645" s="481"/>
      <c r="E1645" s="482"/>
      <c r="F1645" s="101">
        <v>22</v>
      </c>
      <c r="G1645" s="454" t="s">
        <v>5</v>
      </c>
      <c r="H1645" s="143">
        <f>H1647+H1650+H1655+H1658+H1669+H1678+H1683+H1686+H1689+H1692+H1695+H1698+H1701+H1704+H1707+H1710+H1713+H1716+H1719+H1722+H1725+H1728</f>
        <v>47410.400000000001</v>
      </c>
      <c r="I1645" s="101">
        <f>I1647+I1650+I1655+I1658+I1669+I1678+I1683+I1686+I1689+I1692+I1695+I1698+I1701+I1704+I1707+I1710+I1713+I1716+I1719+I1722+I1725+I1728</f>
        <v>1710</v>
      </c>
      <c r="J1645" s="454" t="s">
        <v>5</v>
      </c>
      <c r="K1645" s="7" t="s">
        <v>5</v>
      </c>
      <c r="L1645" s="143">
        <f>L1647+L1650+L1655+L1658+L1669+L1678+L1683+L1686+L1689+L1692+L1695+L1698+L1701+L1704+L1707+L1710+L1713+L1716+L1719+L1722+L1725+L1728</f>
        <v>41014201</v>
      </c>
      <c r="M1645" s="143">
        <f t="shared" ref="M1645:N1645" si="549">M1647+M1650+M1655+M1658+M1669+M1678+M1683+M1686+M1689+M1692+M1695+M1698+M1701+M1704+M1707+M1710+M1713+M1716+M1719+M1722+M1725+M1728</f>
        <v>39520251</v>
      </c>
      <c r="N1645" s="143">
        <f t="shared" si="549"/>
        <v>0</v>
      </c>
      <c r="O1645" s="143">
        <f>O1646+O1647+O1650+O1655+O1658+O1669+O1678+O1683+O1686+O1689+O1692+O1695+O1698+O1701+O1704+O1707+O1710+O1713+O1716+O1719+O1722+O1725+O1728</f>
        <v>1544000</v>
      </c>
      <c r="P1645" s="143">
        <f>P1647+P1650+P1655+P1658+P1669+P1678+P1683+P1686+P1689+P1692+P1695+P1698+P1701+P1704+P1707+P1710+P1713+P1716+P1719+P1722+P1725+P1728</f>
        <v>74697.5</v>
      </c>
      <c r="Q1645" s="186">
        <f>M1645+N1645+O1645+P1645</f>
        <v>41138948.5</v>
      </c>
    </row>
    <row r="1646" spans="1:41" ht="18" customHeight="1" x14ac:dyDescent="0.25">
      <c r="A1646" s="448"/>
      <c r="B1646" s="480" t="s">
        <v>97</v>
      </c>
      <c r="C1646" s="481"/>
      <c r="D1646" s="481"/>
      <c r="E1646" s="481"/>
      <c r="F1646" s="481"/>
      <c r="G1646" s="481"/>
      <c r="H1646" s="481"/>
      <c r="I1646" s="482"/>
      <c r="J1646" s="454" t="s">
        <v>5</v>
      </c>
      <c r="K1646" s="7" t="s">
        <v>5</v>
      </c>
      <c r="L1646" s="188"/>
      <c r="M1646" s="188"/>
      <c r="N1646" s="188"/>
      <c r="O1646" s="188">
        <v>124747.5</v>
      </c>
      <c r="P1646" s="188"/>
      <c r="Q1646" s="186">
        <f t="shared" si="538"/>
        <v>124747.5</v>
      </c>
      <c r="R1646" s="140"/>
    </row>
    <row r="1647" spans="1:41" ht="18" customHeight="1" x14ac:dyDescent="0.25">
      <c r="A1647" s="91">
        <v>1</v>
      </c>
      <c r="B1647" s="110">
        <v>71920000</v>
      </c>
      <c r="C1647" s="111" t="s">
        <v>16</v>
      </c>
      <c r="D1647" s="3" t="s">
        <v>19</v>
      </c>
      <c r="E1647" s="3" t="s">
        <v>351</v>
      </c>
      <c r="F1647" s="179">
        <v>6</v>
      </c>
      <c r="G1647" s="4" t="s">
        <v>68</v>
      </c>
      <c r="H1647" s="146">
        <v>3260.7</v>
      </c>
      <c r="I1647" s="179">
        <v>92</v>
      </c>
      <c r="J1647" s="448" t="s">
        <v>184</v>
      </c>
      <c r="K1647" s="7" t="s">
        <v>5</v>
      </c>
      <c r="L1647" s="189">
        <f>L1648+L1649</f>
        <v>857807</v>
      </c>
      <c r="M1647" s="164">
        <f>L1647</f>
        <v>857807</v>
      </c>
      <c r="N1647" s="189">
        <v>0</v>
      </c>
      <c r="O1647" s="188">
        <v>0</v>
      </c>
      <c r="P1647" s="144">
        <v>0</v>
      </c>
      <c r="Q1647" s="186">
        <f t="shared" si="538"/>
        <v>857807</v>
      </c>
    </row>
    <row r="1648" spans="1:41" ht="31.5" customHeight="1" x14ac:dyDescent="0.25">
      <c r="A1648" s="92"/>
      <c r="B1648" s="110">
        <v>71920000</v>
      </c>
      <c r="C1648" s="111" t="s">
        <v>16</v>
      </c>
      <c r="D1648" s="87"/>
      <c r="E1648" s="87"/>
      <c r="F1648" s="179"/>
      <c r="G1648" s="87"/>
      <c r="H1648" s="146"/>
      <c r="I1648" s="179"/>
      <c r="J1648" s="86" t="s">
        <v>226</v>
      </c>
      <c r="K1648" s="95" t="s">
        <v>20</v>
      </c>
      <c r="L1648" s="189">
        <v>839834</v>
      </c>
      <c r="M1648" s="151">
        <f t="shared" ref="M1648:M1649" si="550">L1648</f>
        <v>839834</v>
      </c>
      <c r="N1648" s="188"/>
      <c r="O1648" s="188"/>
      <c r="P1648" s="188"/>
      <c r="Q1648" s="186">
        <f t="shared" si="538"/>
        <v>839834</v>
      </c>
    </row>
    <row r="1649" spans="1:17" ht="18" customHeight="1" x14ac:dyDescent="0.25">
      <c r="A1649" s="119"/>
      <c r="B1649" s="123">
        <v>71920000</v>
      </c>
      <c r="C1649" s="3" t="s">
        <v>16</v>
      </c>
      <c r="D1649" s="87"/>
      <c r="E1649" s="87"/>
      <c r="F1649" s="179"/>
      <c r="G1649" s="87"/>
      <c r="H1649" s="146"/>
      <c r="I1649" s="179"/>
      <c r="J1649" s="86" t="s">
        <v>189</v>
      </c>
      <c r="K1649" s="95" t="s">
        <v>0</v>
      </c>
      <c r="L1649" s="189">
        <v>17973</v>
      </c>
      <c r="M1649" s="151">
        <f t="shared" si="550"/>
        <v>17973</v>
      </c>
      <c r="N1649" s="188"/>
      <c r="O1649" s="188"/>
      <c r="P1649" s="188"/>
      <c r="Q1649" s="186">
        <f t="shared" si="538"/>
        <v>17973</v>
      </c>
    </row>
    <row r="1650" spans="1:17" ht="18" customHeight="1" x14ac:dyDescent="0.25">
      <c r="A1650" s="91">
        <v>2</v>
      </c>
      <c r="B1650" s="110">
        <v>71920000</v>
      </c>
      <c r="C1650" s="111" t="s">
        <v>16</v>
      </c>
      <c r="D1650" s="3" t="s">
        <v>19</v>
      </c>
      <c r="E1650" s="3" t="s">
        <v>229</v>
      </c>
      <c r="F1650" s="179">
        <v>3</v>
      </c>
      <c r="G1650" s="4" t="s">
        <v>68</v>
      </c>
      <c r="H1650" s="146">
        <v>1403.72</v>
      </c>
      <c r="I1650" s="179">
        <v>12</v>
      </c>
      <c r="J1650" s="448" t="s">
        <v>184</v>
      </c>
      <c r="K1650" s="7" t="s">
        <v>5</v>
      </c>
      <c r="L1650" s="189">
        <f>L1651+L1652+L1653+L1654</f>
        <v>1453730</v>
      </c>
      <c r="M1650" s="164">
        <f>L1650</f>
        <v>1453730</v>
      </c>
      <c r="N1650" s="189">
        <v>0</v>
      </c>
      <c r="O1650" s="188">
        <v>0</v>
      </c>
      <c r="P1650" s="144">
        <v>0</v>
      </c>
      <c r="Q1650" s="186">
        <f t="shared" si="538"/>
        <v>1453730</v>
      </c>
    </row>
    <row r="1651" spans="1:17" ht="33.75" customHeight="1" x14ac:dyDescent="0.25">
      <c r="A1651" s="92"/>
      <c r="B1651" s="110">
        <v>71920000</v>
      </c>
      <c r="C1651" s="111" t="s">
        <v>16</v>
      </c>
      <c r="D1651" s="87"/>
      <c r="E1651" s="87"/>
      <c r="F1651" s="179"/>
      <c r="G1651" s="87"/>
      <c r="H1651" s="146"/>
      <c r="I1651" s="179"/>
      <c r="J1651" s="86" t="s">
        <v>188</v>
      </c>
      <c r="K1651" s="95" t="s">
        <v>12</v>
      </c>
      <c r="L1651" s="189">
        <v>552744</v>
      </c>
      <c r="M1651" s="151">
        <f t="shared" ref="M1651:M1654" si="551">L1651</f>
        <v>552744</v>
      </c>
      <c r="N1651" s="188"/>
      <c r="O1651" s="188"/>
      <c r="P1651" s="188"/>
      <c r="Q1651" s="186">
        <f t="shared" si="538"/>
        <v>552744</v>
      </c>
    </row>
    <row r="1652" spans="1:17" ht="32.25" customHeight="1" x14ac:dyDescent="0.25">
      <c r="A1652" s="92"/>
      <c r="B1652" s="110">
        <v>71920000</v>
      </c>
      <c r="C1652" s="111" t="s">
        <v>16</v>
      </c>
      <c r="D1652" s="87"/>
      <c r="E1652" s="87"/>
      <c r="F1652" s="179"/>
      <c r="G1652" s="87"/>
      <c r="H1652" s="146"/>
      <c r="I1652" s="179"/>
      <c r="J1652" s="448" t="s">
        <v>219</v>
      </c>
      <c r="K1652" s="95" t="s">
        <v>69</v>
      </c>
      <c r="L1652" s="189">
        <v>202380</v>
      </c>
      <c r="M1652" s="151">
        <f t="shared" si="551"/>
        <v>202380</v>
      </c>
      <c r="N1652" s="188"/>
      <c r="O1652" s="188"/>
      <c r="P1652" s="188"/>
      <c r="Q1652" s="186">
        <f t="shared" si="538"/>
        <v>202380</v>
      </c>
    </row>
    <row r="1653" spans="1:17" ht="18" customHeight="1" x14ac:dyDescent="0.25">
      <c r="A1653" s="92"/>
      <c r="B1653" s="110">
        <v>71920000</v>
      </c>
      <c r="C1653" s="111" t="s">
        <v>16</v>
      </c>
      <c r="D1653" s="87"/>
      <c r="E1653" s="87"/>
      <c r="F1653" s="179"/>
      <c r="G1653" s="87"/>
      <c r="H1653" s="146"/>
      <c r="I1653" s="179"/>
      <c r="J1653" s="86" t="s">
        <v>186</v>
      </c>
      <c r="K1653" s="95" t="s">
        <v>17</v>
      </c>
      <c r="L1653" s="189">
        <v>668148</v>
      </c>
      <c r="M1653" s="151">
        <f t="shared" si="551"/>
        <v>668148</v>
      </c>
      <c r="N1653" s="188"/>
      <c r="O1653" s="188"/>
      <c r="P1653" s="188"/>
      <c r="Q1653" s="186">
        <f t="shared" si="538"/>
        <v>668148</v>
      </c>
    </row>
    <row r="1654" spans="1:17" ht="18" customHeight="1" x14ac:dyDescent="0.25">
      <c r="A1654" s="92"/>
      <c r="B1654" s="110">
        <v>71920000</v>
      </c>
      <c r="C1654" s="111" t="s">
        <v>16</v>
      </c>
      <c r="D1654" s="87"/>
      <c r="E1654" s="87"/>
      <c r="F1654" s="179"/>
      <c r="G1654" s="87"/>
      <c r="H1654" s="146"/>
      <c r="I1654" s="179"/>
      <c r="J1654" s="86" t="s">
        <v>189</v>
      </c>
      <c r="K1654" s="95" t="s">
        <v>0</v>
      </c>
      <c r="L1654" s="189">
        <v>30458</v>
      </c>
      <c r="M1654" s="151">
        <f t="shared" si="551"/>
        <v>30458</v>
      </c>
      <c r="N1654" s="188"/>
      <c r="O1654" s="188"/>
      <c r="P1654" s="188"/>
      <c r="Q1654" s="186">
        <f t="shared" si="538"/>
        <v>30458</v>
      </c>
    </row>
    <row r="1655" spans="1:17" ht="18" customHeight="1" x14ac:dyDescent="0.25">
      <c r="A1655" s="91">
        <v>3</v>
      </c>
      <c r="B1655" s="110">
        <v>71920000</v>
      </c>
      <c r="C1655" s="111" t="s">
        <v>16</v>
      </c>
      <c r="D1655" s="3" t="s">
        <v>19</v>
      </c>
      <c r="E1655" s="3" t="s">
        <v>215</v>
      </c>
      <c r="F1655" s="179">
        <v>11</v>
      </c>
      <c r="G1655" s="4" t="s">
        <v>68</v>
      </c>
      <c r="H1655" s="146">
        <v>1773.5</v>
      </c>
      <c r="I1655" s="179">
        <v>61</v>
      </c>
      <c r="J1655" s="448" t="s">
        <v>184</v>
      </c>
      <c r="K1655" s="7" t="s">
        <v>5</v>
      </c>
      <c r="L1655" s="189">
        <f>L1656+L1657</f>
        <v>1104842</v>
      </c>
      <c r="M1655" s="164">
        <f>L1655</f>
        <v>1104842</v>
      </c>
      <c r="N1655" s="189">
        <v>0</v>
      </c>
      <c r="O1655" s="188">
        <v>0</v>
      </c>
      <c r="P1655" s="144">
        <v>0</v>
      </c>
      <c r="Q1655" s="186">
        <f t="shared" si="538"/>
        <v>1104842</v>
      </c>
    </row>
    <row r="1656" spans="1:17" ht="33.75" customHeight="1" x14ac:dyDescent="0.25">
      <c r="A1656" s="92"/>
      <c r="B1656" s="110">
        <v>71920000</v>
      </c>
      <c r="C1656" s="111" t="s">
        <v>16</v>
      </c>
      <c r="D1656" s="87"/>
      <c r="E1656" s="87"/>
      <c r="F1656" s="179"/>
      <c r="G1656" s="87"/>
      <c r="H1656" s="146"/>
      <c r="I1656" s="179"/>
      <c r="J1656" s="86" t="s">
        <v>188</v>
      </c>
      <c r="K1656" s="95" t="s">
        <v>12</v>
      </c>
      <c r="L1656" s="189">
        <v>1081693</v>
      </c>
      <c r="M1656" s="151">
        <f t="shared" ref="M1656:M1657" si="552">L1656</f>
        <v>1081693</v>
      </c>
      <c r="N1656" s="188"/>
      <c r="O1656" s="188"/>
      <c r="P1656" s="188"/>
      <c r="Q1656" s="186">
        <f t="shared" si="538"/>
        <v>1081693</v>
      </c>
    </row>
    <row r="1657" spans="1:17" ht="18" customHeight="1" x14ac:dyDescent="0.25">
      <c r="A1657" s="119"/>
      <c r="B1657" s="123">
        <v>71920000</v>
      </c>
      <c r="C1657" s="3" t="s">
        <v>16</v>
      </c>
      <c r="D1657" s="87"/>
      <c r="E1657" s="87"/>
      <c r="F1657" s="179"/>
      <c r="G1657" s="87"/>
      <c r="H1657" s="146"/>
      <c r="I1657" s="179"/>
      <c r="J1657" s="86" t="s">
        <v>189</v>
      </c>
      <c r="K1657" s="95" t="s">
        <v>0</v>
      </c>
      <c r="L1657" s="189">
        <v>23149</v>
      </c>
      <c r="M1657" s="151">
        <f t="shared" si="552"/>
        <v>23149</v>
      </c>
      <c r="N1657" s="188"/>
      <c r="O1657" s="188"/>
      <c r="P1657" s="188"/>
      <c r="Q1657" s="186">
        <f t="shared" si="538"/>
        <v>23149</v>
      </c>
    </row>
    <row r="1658" spans="1:17" ht="18" customHeight="1" x14ac:dyDescent="0.25">
      <c r="A1658" s="91">
        <v>4</v>
      </c>
      <c r="B1658" s="110">
        <v>71920000</v>
      </c>
      <c r="C1658" s="112" t="s">
        <v>16</v>
      </c>
      <c r="D1658" s="3" t="s">
        <v>18</v>
      </c>
      <c r="E1658" s="3" t="s">
        <v>91</v>
      </c>
      <c r="F1658" s="179">
        <v>2</v>
      </c>
      <c r="G1658" s="4" t="s">
        <v>68</v>
      </c>
      <c r="H1658" s="146">
        <v>973.5</v>
      </c>
      <c r="I1658" s="179">
        <v>31</v>
      </c>
      <c r="J1658" s="448" t="s">
        <v>184</v>
      </c>
      <c r="K1658" s="7" t="s">
        <v>5</v>
      </c>
      <c r="L1658" s="189">
        <f>L1659+L1660+L1661+L1662+L1663+L1664+L1665+L1666+L1667+L1668</f>
        <v>4033783</v>
      </c>
      <c r="M1658" s="164">
        <f>L1658</f>
        <v>4033783</v>
      </c>
      <c r="N1658" s="189">
        <v>0</v>
      </c>
      <c r="O1658" s="188">
        <v>0</v>
      </c>
      <c r="P1658" s="144">
        <v>0</v>
      </c>
      <c r="Q1658" s="186">
        <f t="shared" si="538"/>
        <v>4033783</v>
      </c>
    </row>
    <row r="1659" spans="1:17" ht="31.5" customHeight="1" x14ac:dyDescent="0.25">
      <c r="A1659" s="92"/>
      <c r="B1659" s="110">
        <v>71920000</v>
      </c>
      <c r="C1659" s="112" t="s">
        <v>16</v>
      </c>
      <c r="D1659" s="87"/>
      <c r="E1659" s="87"/>
      <c r="F1659" s="179"/>
      <c r="G1659" s="87"/>
      <c r="H1659" s="146"/>
      <c r="I1659" s="179"/>
      <c r="J1659" s="86" t="s">
        <v>230</v>
      </c>
      <c r="K1659" s="95" t="s">
        <v>4</v>
      </c>
      <c r="L1659" s="189">
        <v>546176</v>
      </c>
      <c r="M1659" s="151">
        <f t="shared" ref="M1659:M1668" si="553">L1659</f>
        <v>546176</v>
      </c>
      <c r="N1659" s="188"/>
      <c r="O1659" s="188"/>
      <c r="P1659" s="188"/>
      <c r="Q1659" s="186">
        <f t="shared" si="538"/>
        <v>546176</v>
      </c>
    </row>
    <row r="1660" spans="1:17" ht="30.75" customHeight="1" x14ac:dyDescent="0.25">
      <c r="A1660" s="92"/>
      <c r="B1660" s="110">
        <v>71920000</v>
      </c>
      <c r="C1660" s="112" t="s">
        <v>16</v>
      </c>
      <c r="D1660" s="87"/>
      <c r="E1660" s="87"/>
      <c r="F1660" s="179"/>
      <c r="G1660" s="87"/>
      <c r="H1660" s="146"/>
      <c r="I1660" s="179"/>
      <c r="J1660" s="86" t="s">
        <v>187</v>
      </c>
      <c r="K1660" s="95" t="s">
        <v>13</v>
      </c>
      <c r="L1660" s="189">
        <v>429861</v>
      </c>
      <c r="M1660" s="151">
        <f t="shared" si="553"/>
        <v>429861</v>
      </c>
      <c r="N1660" s="188"/>
      <c r="O1660" s="188"/>
      <c r="P1660" s="188"/>
      <c r="Q1660" s="186">
        <f t="shared" si="538"/>
        <v>429861</v>
      </c>
    </row>
    <row r="1661" spans="1:17" s="344" customFormat="1" ht="31.5" customHeight="1" x14ac:dyDescent="0.25">
      <c r="A1661" s="92"/>
      <c r="B1661" s="110">
        <v>71920000</v>
      </c>
      <c r="C1661" s="112" t="s">
        <v>16</v>
      </c>
      <c r="D1661" s="87"/>
      <c r="E1661" s="87"/>
      <c r="F1661" s="179"/>
      <c r="G1661" s="87"/>
      <c r="H1661" s="146"/>
      <c r="I1661" s="179"/>
      <c r="J1661" s="443" t="s">
        <v>294</v>
      </c>
      <c r="K1661" s="85" t="s">
        <v>293</v>
      </c>
      <c r="L1661" s="189">
        <v>31023</v>
      </c>
      <c r="M1661" s="151">
        <f t="shared" si="553"/>
        <v>31023</v>
      </c>
      <c r="N1661" s="196"/>
      <c r="O1661" s="196"/>
      <c r="P1661" s="196"/>
      <c r="Q1661" s="186">
        <f t="shared" si="538"/>
        <v>31023</v>
      </c>
    </row>
    <row r="1662" spans="1:17" s="344" customFormat="1" ht="31.5" customHeight="1" x14ac:dyDescent="0.25">
      <c r="A1662" s="92"/>
      <c r="B1662" s="110">
        <v>71920000</v>
      </c>
      <c r="C1662" s="112" t="s">
        <v>16</v>
      </c>
      <c r="D1662" s="87"/>
      <c r="E1662" s="87"/>
      <c r="F1662" s="179"/>
      <c r="G1662" s="87"/>
      <c r="H1662" s="146"/>
      <c r="I1662" s="179"/>
      <c r="J1662" s="443" t="s">
        <v>296</v>
      </c>
      <c r="K1662" s="85" t="s">
        <v>290</v>
      </c>
      <c r="L1662" s="189">
        <v>16103</v>
      </c>
      <c r="M1662" s="151">
        <f t="shared" si="553"/>
        <v>16103</v>
      </c>
      <c r="N1662" s="196"/>
      <c r="O1662" s="196"/>
      <c r="P1662" s="196"/>
      <c r="Q1662" s="186">
        <f t="shared" si="538"/>
        <v>16103</v>
      </c>
    </row>
    <row r="1663" spans="1:17" ht="31.5" customHeight="1" x14ac:dyDescent="0.25">
      <c r="A1663" s="92"/>
      <c r="B1663" s="110">
        <v>71920000</v>
      </c>
      <c r="C1663" s="112" t="s">
        <v>16</v>
      </c>
      <c r="D1663" s="87"/>
      <c r="E1663" s="87"/>
      <c r="F1663" s="179"/>
      <c r="G1663" s="87"/>
      <c r="H1663" s="146"/>
      <c r="I1663" s="179"/>
      <c r="J1663" s="86" t="s">
        <v>198</v>
      </c>
      <c r="K1663" s="95" t="s">
        <v>8</v>
      </c>
      <c r="L1663" s="189">
        <v>924498</v>
      </c>
      <c r="M1663" s="151">
        <f t="shared" si="553"/>
        <v>924498</v>
      </c>
      <c r="N1663" s="188"/>
      <c r="O1663" s="188"/>
      <c r="P1663" s="188"/>
      <c r="Q1663" s="186">
        <f t="shared" si="538"/>
        <v>924498</v>
      </c>
    </row>
    <row r="1664" spans="1:17" s="291" customFormat="1" ht="31.5" customHeight="1" x14ac:dyDescent="0.25">
      <c r="A1664" s="441"/>
      <c r="B1664" s="110">
        <v>71920000</v>
      </c>
      <c r="C1664" s="112" t="s">
        <v>16</v>
      </c>
      <c r="D1664" s="15"/>
      <c r="E1664" s="15"/>
      <c r="F1664" s="177"/>
      <c r="G1664" s="4"/>
      <c r="H1664" s="149"/>
      <c r="I1664" s="177"/>
      <c r="J1664" s="42" t="s">
        <v>239</v>
      </c>
      <c r="K1664" s="21" t="s">
        <v>240</v>
      </c>
      <c r="L1664" s="151">
        <v>157303</v>
      </c>
      <c r="M1664" s="189">
        <f t="shared" si="553"/>
        <v>157303</v>
      </c>
      <c r="N1664" s="164"/>
      <c r="O1664" s="164"/>
      <c r="P1664" s="164"/>
      <c r="Q1664" s="186">
        <f t="shared" si="538"/>
        <v>157303</v>
      </c>
    </row>
    <row r="1665" spans="1:17" ht="33.75" customHeight="1" x14ac:dyDescent="0.25">
      <c r="A1665" s="92"/>
      <c r="B1665" s="110">
        <v>71920000</v>
      </c>
      <c r="C1665" s="112" t="s">
        <v>16</v>
      </c>
      <c r="D1665" s="87"/>
      <c r="E1665" s="87"/>
      <c r="F1665" s="179"/>
      <c r="G1665" s="87"/>
      <c r="H1665" s="146"/>
      <c r="I1665" s="179"/>
      <c r="J1665" s="86" t="s">
        <v>188</v>
      </c>
      <c r="K1665" s="95" t="s">
        <v>12</v>
      </c>
      <c r="L1665" s="189">
        <v>550309</v>
      </c>
      <c r="M1665" s="151">
        <f t="shared" si="553"/>
        <v>550309</v>
      </c>
      <c r="N1665" s="188"/>
      <c r="O1665" s="188"/>
      <c r="P1665" s="188"/>
      <c r="Q1665" s="186">
        <f t="shared" si="538"/>
        <v>550309</v>
      </c>
    </row>
    <row r="1666" spans="1:17" ht="18" customHeight="1" x14ac:dyDescent="0.25">
      <c r="A1666" s="92"/>
      <c r="B1666" s="110">
        <v>71920000</v>
      </c>
      <c r="C1666" s="112" t="s">
        <v>16</v>
      </c>
      <c r="D1666" s="87"/>
      <c r="E1666" s="87"/>
      <c r="F1666" s="179"/>
      <c r="G1666" s="87"/>
      <c r="H1666" s="146"/>
      <c r="I1666" s="179"/>
      <c r="J1666" s="86" t="s">
        <v>186</v>
      </c>
      <c r="K1666" s="95" t="s">
        <v>17</v>
      </c>
      <c r="L1666" s="189">
        <v>694855</v>
      </c>
      <c r="M1666" s="151">
        <f t="shared" si="553"/>
        <v>694855</v>
      </c>
      <c r="N1666" s="188"/>
      <c r="O1666" s="188"/>
      <c r="P1666" s="188"/>
      <c r="Q1666" s="186">
        <f t="shared" si="538"/>
        <v>694855</v>
      </c>
    </row>
    <row r="1667" spans="1:17" ht="18" customHeight="1" x14ac:dyDescent="0.25">
      <c r="A1667" s="92"/>
      <c r="B1667" s="110">
        <v>71920000</v>
      </c>
      <c r="C1667" s="112" t="s">
        <v>16</v>
      </c>
      <c r="D1667" s="87"/>
      <c r="E1667" s="87"/>
      <c r="F1667" s="179"/>
      <c r="G1667" s="87"/>
      <c r="H1667" s="146"/>
      <c r="I1667" s="179"/>
      <c r="J1667" s="448" t="s">
        <v>231</v>
      </c>
      <c r="K1667" s="95" t="s">
        <v>6</v>
      </c>
      <c r="L1667" s="189">
        <v>596272</v>
      </c>
      <c r="M1667" s="151">
        <f t="shared" si="553"/>
        <v>596272</v>
      </c>
      <c r="N1667" s="188"/>
      <c r="O1667" s="188"/>
      <c r="P1667" s="188"/>
      <c r="Q1667" s="186">
        <f t="shared" si="538"/>
        <v>596272</v>
      </c>
    </row>
    <row r="1668" spans="1:17" ht="18" customHeight="1" x14ac:dyDescent="0.25">
      <c r="A1668" s="92"/>
      <c r="B1668" s="110">
        <v>71920000</v>
      </c>
      <c r="C1668" s="112" t="s">
        <v>16</v>
      </c>
      <c r="D1668" s="87"/>
      <c r="E1668" s="87"/>
      <c r="F1668" s="179"/>
      <c r="G1668" s="87"/>
      <c r="H1668" s="146"/>
      <c r="I1668" s="179"/>
      <c r="J1668" s="86" t="s">
        <v>189</v>
      </c>
      <c r="K1668" s="95" t="s">
        <v>0</v>
      </c>
      <c r="L1668" s="189">
        <v>87383</v>
      </c>
      <c r="M1668" s="151">
        <f t="shared" si="553"/>
        <v>87383</v>
      </c>
      <c r="N1668" s="188"/>
      <c r="O1668" s="188"/>
      <c r="P1668" s="188"/>
      <c r="Q1668" s="186">
        <f t="shared" si="538"/>
        <v>87383</v>
      </c>
    </row>
    <row r="1669" spans="1:17" ht="18" customHeight="1" x14ac:dyDescent="0.25">
      <c r="A1669" s="434">
        <v>5</v>
      </c>
      <c r="B1669" s="110">
        <v>71920000</v>
      </c>
      <c r="C1669" s="111" t="s">
        <v>16</v>
      </c>
      <c r="D1669" s="3" t="s">
        <v>64</v>
      </c>
      <c r="E1669" s="3" t="s">
        <v>92</v>
      </c>
      <c r="F1669" s="179">
        <v>2</v>
      </c>
      <c r="G1669" s="4" t="s">
        <v>68</v>
      </c>
      <c r="H1669" s="146">
        <v>4349.3999999999996</v>
      </c>
      <c r="I1669" s="179">
        <v>245</v>
      </c>
      <c r="J1669" s="448" t="s">
        <v>184</v>
      </c>
      <c r="K1669" s="7" t="s">
        <v>5</v>
      </c>
      <c r="L1669" s="189">
        <f>L1670+L1671+L1672+L1673+L1674+L1675+L1676+L1677</f>
        <v>20719741</v>
      </c>
      <c r="M1669" s="164">
        <f>L1669</f>
        <v>20719741</v>
      </c>
      <c r="N1669" s="189">
        <v>0</v>
      </c>
      <c r="O1669" s="188">
        <v>0</v>
      </c>
      <c r="P1669" s="144">
        <v>0</v>
      </c>
      <c r="Q1669" s="186">
        <f t="shared" si="538"/>
        <v>20719741</v>
      </c>
    </row>
    <row r="1670" spans="1:17" ht="30.75" customHeight="1" x14ac:dyDescent="0.25">
      <c r="A1670" s="435"/>
      <c r="B1670" s="110">
        <v>71920000</v>
      </c>
      <c r="C1670" s="111" t="s">
        <v>16</v>
      </c>
      <c r="D1670" s="87"/>
      <c r="E1670" s="87"/>
      <c r="F1670" s="179"/>
      <c r="G1670" s="87"/>
      <c r="H1670" s="146"/>
      <c r="I1670" s="179"/>
      <c r="J1670" s="86" t="s">
        <v>187</v>
      </c>
      <c r="K1670" s="95" t="s">
        <v>13</v>
      </c>
      <c r="L1670" s="189">
        <v>3054798</v>
      </c>
      <c r="M1670" s="151">
        <f t="shared" ref="M1670:M1677" si="554">L1670</f>
        <v>3054798</v>
      </c>
      <c r="N1670" s="188"/>
      <c r="O1670" s="188"/>
      <c r="P1670" s="188"/>
      <c r="Q1670" s="186">
        <f t="shared" si="538"/>
        <v>3054798</v>
      </c>
    </row>
    <row r="1671" spans="1:17" s="344" customFormat="1" ht="31.5" customHeight="1" x14ac:dyDescent="0.25">
      <c r="A1671" s="92"/>
      <c r="B1671" s="110">
        <v>71920000</v>
      </c>
      <c r="C1671" s="112" t="s">
        <v>16</v>
      </c>
      <c r="D1671" s="87"/>
      <c r="E1671" s="87"/>
      <c r="F1671" s="179"/>
      <c r="G1671" s="87"/>
      <c r="H1671" s="146"/>
      <c r="I1671" s="179"/>
      <c r="J1671" s="443" t="s">
        <v>294</v>
      </c>
      <c r="K1671" s="85" t="s">
        <v>293</v>
      </c>
      <c r="L1671" s="189">
        <v>47170</v>
      </c>
      <c r="M1671" s="151">
        <f t="shared" si="554"/>
        <v>47170</v>
      </c>
      <c r="N1671" s="188"/>
      <c r="O1671" s="188"/>
      <c r="P1671" s="188"/>
      <c r="Q1671" s="186">
        <f t="shared" si="538"/>
        <v>47170</v>
      </c>
    </row>
    <row r="1672" spans="1:17" s="344" customFormat="1" ht="31.5" customHeight="1" x14ac:dyDescent="0.25">
      <c r="A1672" s="92"/>
      <c r="B1672" s="110">
        <v>71920000</v>
      </c>
      <c r="C1672" s="112" t="s">
        <v>16</v>
      </c>
      <c r="D1672" s="87"/>
      <c r="E1672" s="87"/>
      <c r="F1672" s="179"/>
      <c r="G1672" s="87"/>
      <c r="H1672" s="146"/>
      <c r="I1672" s="179"/>
      <c r="J1672" s="443" t="s">
        <v>296</v>
      </c>
      <c r="K1672" s="85" t="s">
        <v>290</v>
      </c>
      <c r="L1672" s="189">
        <v>35757</v>
      </c>
      <c r="M1672" s="151">
        <f t="shared" si="554"/>
        <v>35757</v>
      </c>
      <c r="N1672" s="188"/>
      <c r="O1672" s="188"/>
      <c r="P1672" s="188"/>
      <c r="Q1672" s="186">
        <f t="shared" si="538"/>
        <v>35757</v>
      </c>
    </row>
    <row r="1673" spans="1:17" ht="31.5" customHeight="1" x14ac:dyDescent="0.25">
      <c r="A1673" s="435"/>
      <c r="B1673" s="110">
        <v>71920000</v>
      </c>
      <c r="C1673" s="111" t="s">
        <v>16</v>
      </c>
      <c r="D1673" s="87"/>
      <c r="E1673" s="87"/>
      <c r="F1673" s="179"/>
      <c r="G1673" s="87"/>
      <c r="H1673" s="146"/>
      <c r="I1673" s="179"/>
      <c r="J1673" s="86" t="s">
        <v>198</v>
      </c>
      <c r="K1673" s="95" t="s">
        <v>8</v>
      </c>
      <c r="L1673" s="189">
        <v>9590453</v>
      </c>
      <c r="M1673" s="151">
        <f t="shared" si="554"/>
        <v>9590453</v>
      </c>
      <c r="N1673" s="188"/>
      <c r="O1673" s="188"/>
      <c r="P1673" s="188"/>
      <c r="Q1673" s="186">
        <f t="shared" si="538"/>
        <v>9590453</v>
      </c>
    </row>
    <row r="1674" spans="1:17" s="291" customFormat="1" ht="31.5" customHeight="1" x14ac:dyDescent="0.25">
      <c r="A1674" s="441"/>
      <c r="B1674" s="110">
        <v>71920000</v>
      </c>
      <c r="C1674" s="112" t="s">
        <v>16</v>
      </c>
      <c r="D1674" s="15"/>
      <c r="E1674" s="15"/>
      <c r="F1674" s="177"/>
      <c r="G1674" s="4"/>
      <c r="H1674" s="149"/>
      <c r="I1674" s="177"/>
      <c r="J1674" s="42" t="s">
        <v>239</v>
      </c>
      <c r="K1674" s="21" t="s">
        <v>240</v>
      </c>
      <c r="L1674" s="151">
        <v>177659</v>
      </c>
      <c r="M1674" s="189">
        <f t="shared" si="554"/>
        <v>177659</v>
      </c>
      <c r="N1674" s="164"/>
      <c r="O1674" s="164"/>
      <c r="P1674" s="164"/>
      <c r="Q1674" s="186">
        <f t="shared" ref="Q1674" si="555">M1674+N1674+O1674+P1674</f>
        <v>177659</v>
      </c>
    </row>
    <row r="1675" spans="1:17" ht="33.75" customHeight="1" x14ac:dyDescent="0.25">
      <c r="A1675" s="435"/>
      <c r="B1675" s="110">
        <v>71920000</v>
      </c>
      <c r="C1675" s="111" t="s">
        <v>16</v>
      </c>
      <c r="D1675" s="87"/>
      <c r="E1675" s="87"/>
      <c r="F1675" s="179"/>
      <c r="G1675" s="87"/>
      <c r="H1675" s="146"/>
      <c r="I1675" s="179"/>
      <c r="J1675" s="86" t="s">
        <v>188</v>
      </c>
      <c r="K1675" s="95" t="s">
        <v>12</v>
      </c>
      <c r="L1675" s="189">
        <v>3407392</v>
      </c>
      <c r="M1675" s="151">
        <f t="shared" si="554"/>
        <v>3407392</v>
      </c>
      <c r="N1675" s="188"/>
      <c r="O1675" s="188"/>
      <c r="P1675" s="188"/>
      <c r="Q1675" s="186">
        <f t="shared" si="538"/>
        <v>3407392</v>
      </c>
    </row>
    <row r="1676" spans="1:17" ht="18" customHeight="1" x14ac:dyDescent="0.25">
      <c r="A1676" s="435"/>
      <c r="B1676" s="110">
        <v>71920000</v>
      </c>
      <c r="C1676" s="111" t="s">
        <v>16</v>
      </c>
      <c r="D1676" s="87"/>
      <c r="E1676" s="87"/>
      <c r="F1676" s="179"/>
      <c r="G1676" s="87"/>
      <c r="H1676" s="146"/>
      <c r="I1676" s="179"/>
      <c r="J1676" s="86" t="s">
        <v>232</v>
      </c>
      <c r="K1676" s="95" t="s">
        <v>9</v>
      </c>
      <c r="L1676" s="189">
        <v>3972399</v>
      </c>
      <c r="M1676" s="151">
        <f t="shared" si="554"/>
        <v>3972399</v>
      </c>
      <c r="N1676" s="188"/>
      <c r="O1676" s="188"/>
      <c r="P1676" s="188"/>
      <c r="Q1676" s="186">
        <f t="shared" si="538"/>
        <v>3972399</v>
      </c>
    </row>
    <row r="1677" spans="1:17" ht="18" customHeight="1" x14ac:dyDescent="0.25">
      <c r="A1677" s="436"/>
      <c r="B1677" s="123">
        <v>71920000</v>
      </c>
      <c r="C1677" s="3" t="s">
        <v>16</v>
      </c>
      <c r="D1677" s="87"/>
      <c r="E1677" s="87"/>
      <c r="F1677" s="179"/>
      <c r="G1677" s="87"/>
      <c r="H1677" s="146"/>
      <c r="I1677" s="179"/>
      <c r="J1677" s="86" t="s">
        <v>189</v>
      </c>
      <c r="K1677" s="95" t="s">
        <v>0</v>
      </c>
      <c r="L1677" s="189">
        <v>434113</v>
      </c>
      <c r="M1677" s="151">
        <f t="shared" si="554"/>
        <v>434113</v>
      </c>
      <c r="N1677" s="188"/>
      <c r="O1677" s="188"/>
      <c r="P1677" s="188"/>
      <c r="Q1677" s="186">
        <f t="shared" si="538"/>
        <v>434113</v>
      </c>
    </row>
    <row r="1678" spans="1:17" ht="18" customHeight="1" x14ac:dyDescent="0.25">
      <c r="A1678" s="434">
        <v>6</v>
      </c>
      <c r="B1678" s="110">
        <v>71920000</v>
      </c>
      <c r="C1678" s="111" t="s">
        <v>16</v>
      </c>
      <c r="D1678" s="3" t="s">
        <v>64</v>
      </c>
      <c r="E1678" s="3" t="s">
        <v>92</v>
      </c>
      <c r="F1678" s="179">
        <v>5</v>
      </c>
      <c r="G1678" s="4" t="s">
        <v>68</v>
      </c>
      <c r="H1678" s="146">
        <v>2909.3</v>
      </c>
      <c r="I1678" s="179">
        <v>130</v>
      </c>
      <c r="J1678" s="448" t="s">
        <v>184</v>
      </c>
      <c r="K1678" s="7" t="s">
        <v>5</v>
      </c>
      <c r="L1678" s="189">
        <f>L1679+L1680+L1681+L1682</f>
        <v>8392949</v>
      </c>
      <c r="M1678" s="164">
        <f>L1678</f>
        <v>8392949</v>
      </c>
      <c r="N1678" s="189">
        <v>0</v>
      </c>
      <c r="O1678" s="188">
        <v>0</v>
      </c>
      <c r="P1678" s="144">
        <v>0</v>
      </c>
      <c r="Q1678" s="186">
        <f t="shared" ref="Q1678:Q1735" si="556">M1678+N1678+O1678+P1678</f>
        <v>8392949</v>
      </c>
    </row>
    <row r="1679" spans="1:17" ht="31.5" customHeight="1" x14ac:dyDescent="0.25">
      <c r="A1679" s="435"/>
      <c r="B1679" s="110">
        <v>71920000</v>
      </c>
      <c r="C1679" s="111" t="s">
        <v>16</v>
      </c>
      <c r="D1679" s="87"/>
      <c r="E1679" s="87"/>
      <c r="F1679" s="179"/>
      <c r="G1679" s="87"/>
      <c r="H1679" s="146"/>
      <c r="I1679" s="179"/>
      <c r="J1679" s="86" t="s">
        <v>230</v>
      </c>
      <c r="K1679" s="95" t="s">
        <v>4</v>
      </c>
      <c r="L1679" s="189">
        <v>1387250</v>
      </c>
      <c r="M1679" s="151">
        <f t="shared" ref="M1679:M1682" si="557">L1679</f>
        <v>1387250</v>
      </c>
      <c r="N1679" s="188"/>
      <c r="O1679" s="188"/>
      <c r="P1679" s="188"/>
      <c r="Q1679" s="186">
        <f t="shared" si="556"/>
        <v>1387250</v>
      </c>
    </row>
    <row r="1680" spans="1:17" ht="33.75" customHeight="1" x14ac:dyDescent="0.25">
      <c r="A1680" s="435"/>
      <c r="B1680" s="110">
        <v>71920000</v>
      </c>
      <c r="C1680" s="111" t="s">
        <v>16</v>
      </c>
      <c r="D1680" s="87"/>
      <c r="E1680" s="87"/>
      <c r="F1680" s="179"/>
      <c r="G1680" s="87"/>
      <c r="H1680" s="146"/>
      <c r="I1680" s="179"/>
      <c r="J1680" s="86" t="s">
        <v>188</v>
      </c>
      <c r="K1680" s="95" t="s">
        <v>12</v>
      </c>
      <c r="L1680" s="189">
        <v>3100096</v>
      </c>
      <c r="M1680" s="151">
        <f t="shared" si="557"/>
        <v>3100096</v>
      </c>
      <c r="N1680" s="188"/>
      <c r="O1680" s="188"/>
      <c r="P1680" s="188"/>
      <c r="Q1680" s="186">
        <f t="shared" si="556"/>
        <v>3100096</v>
      </c>
    </row>
    <row r="1681" spans="1:41" ht="18" customHeight="1" x14ac:dyDescent="0.25">
      <c r="A1681" s="435"/>
      <c r="B1681" s="110">
        <v>71920000</v>
      </c>
      <c r="C1681" s="111" t="s">
        <v>16</v>
      </c>
      <c r="D1681" s="87"/>
      <c r="E1681" s="87"/>
      <c r="F1681" s="179"/>
      <c r="G1681" s="87"/>
      <c r="H1681" s="146"/>
      <c r="I1681" s="179"/>
      <c r="J1681" s="86" t="s">
        <v>232</v>
      </c>
      <c r="K1681" s="95" t="s">
        <v>9</v>
      </c>
      <c r="L1681" s="189">
        <v>3729757</v>
      </c>
      <c r="M1681" s="151">
        <f t="shared" si="557"/>
        <v>3729757</v>
      </c>
      <c r="N1681" s="188"/>
      <c r="O1681" s="188"/>
      <c r="P1681" s="188"/>
      <c r="Q1681" s="186">
        <f t="shared" si="556"/>
        <v>3729757</v>
      </c>
    </row>
    <row r="1682" spans="1:41" ht="18" customHeight="1" x14ac:dyDescent="0.25">
      <c r="A1682" s="436"/>
      <c r="B1682" s="123">
        <v>71920000</v>
      </c>
      <c r="C1682" s="3" t="s">
        <v>16</v>
      </c>
      <c r="D1682" s="87"/>
      <c r="E1682" s="87"/>
      <c r="F1682" s="179"/>
      <c r="G1682" s="93"/>
      <c r="H1682" s="152"/>
      <c r="I1682" s="179"/>
      <c r="J1682" s="86" t="s">
        <v>189</v>
      </c>
      <c r="K1682" s="95" t="s">
        <v>0</v>
      </c>
      <c r="L1682" s="189">
        <v>175846</v>
      </c>
      <c r="M1682" s="151">
        <f t="shared" si="557"/>
        <v>175846</v>
      </c>
      <c r="N1682" s="188"/>
      <c r="O1682" s="188"/>
      <c r="P1682" s="188"/>
      <c r="Q1682" s="186">
        <f t="shared" si="556"/>
        <v>175846</v>
      </c>
    </row>
    <row r="1683" spans="1:41" ht="18" customHeight="1" x14ac:dyDescent="0.25">
      <c r="A1683" s="434">
        <v>7</v>
      </c>
      <c r="B1683" s="110">
        <v>71920000</v>
      </c>
      <c r="C1683" s="111" t="s">
        <v>16</v>
      </c>
      <c r="D1683" s="3" t="s">
        <v>15</v>
      </c>
      <c r="E1683" s="3" t="s">
        <v>233</v>
      </c>
      <c r="F1683" s="179">
        <v>8</v>
      </c>
      <c r="G1683" s="4" t="s">
        <v>68</v>
      </c>
      <c r="H1683" s="146">
        <v>2293.8000000000002</v>
      </c>
      <c r="I1683" s="179">
        <v>66</v>
      </c>
      <c r="J1683" s="448" t="s">
        <v>184</v>
      </c>
      <c r="K1683" s="7" t="s">
        <v>5</v>
      </c>
      <c r="L1683" s="189">
        <f>L1684+L1685</f>
        <v>1818113</v>
      </c>
      <c r="M1683" s="164">
        <f>L1683</f>
        <v>1818113</v>
      </c>
      <c r="N1683" s="189">
        <v>0</v>
      </c>
      <c r="O1683" s="188">
        <v>0</v>
      </c>
      <c r="P1683" s="144">
        <v>0</v>
      </c>
      <c r="Q1683" s="186">
        <f t="shared" si="556"/>
        <v>1818113</v>
      </c>
    </row>
    <row r="1684" spans="1:41" ht="30.75" customHeight="1" x14ac:dyDescent="0.25">
      <c r="A1684" s="435"/>
      <c r="B1684" s="110">
        <v>71920000</v>
      </c>
      <c r="C1684" s="111" t="s">
        <v>16</v>
      </c>
      <c r="D1684" s="87"/>
      <c r="E1684" s="87"/>
      <c r="F1684" s="179"/>
      <c r="G1684" s="87"/>
      <c r="H1684" s="146"/>
      <c r="I1684" s="179"/>
      <c r="J1684" s="86" t="s">
        <v>187</v>
      </c>
      <c r="K1684" s="95" t="s">
        <v>13</v>
      </c>
      <c r="L1684" s="189">
        <v>1776511</v>
      </c>
      <c r="M1684" s="151">
        <f t="shared" ref="M1684:M1685" si="558">L1684</f>
        <v>1776511</v>
      </c>
      <c r="N1684" s="188"/>
      <c r="O1684" s="188"/>
      <c r="P1684" s="188"/>
      <c r="Q1684" s="186">
        <f t="shared" si="556"/>
        <v>1776511</v>
      </c>
    </row>
    <row r="1685" spans="1:41" ht="18" customHeight="1" x14ac:dyDescent="0.25">
      <c r="A1685" s="436"/>
      <c r="B1685" s="110">
        <v>71920000</v>
      </c>
      <c r="C1685" s="111" t="s">
        <v>16</v>
      </c>
      <c r="D1685" s="87"/>
      <c r="E1685" s="87"/>
      <c r="F1685" s="179"/>
      <c r="G1685" s="87"/>
      <c r="H1685" s="146"/>
      <c r="I1685" s="179"/>
      <c r="J1685" s="86" t="s">
        <v>189</v>
      </c>
      <c r="K1685" s="95" t="s">
        <v>0</v>
      </c>
      <c r="L1685" s="189">
        <v>41602</v>
      </c>
      <c r="M1685" s="151">
        <f t="shared" si="558"/>
        <v>41602</v>
      </c>
      <c r="N1685" s="188"/>
      <c r="O1685" s="188"/>
      <c r="P1685" s="188"/>
      <c r="Q1685" s="186">
        <f t="shared" si="556"/>
        <v>41602</v>
      </c>
    </row>
    <row r="1686" spans="1:41" ht="18" customHeight="1" x14ac:dyDescent="0.25">
      <c r="A1686" s="92">
        <v>8</v>
      </c>
      <c r="B1686" s="110">
        <v>71920000</v>
      </c>
      <c r="C1686" s="111" t="s">
        <v>16</v>
      </c>
      <c r="D1686" s="3" t="s">
        <v>15</v>
      </c>
      <c r="E1686" s="3" t="s">
        <v>234</v>
      </c>
      <c r="F1686" s="179">
        <v>1</v>
      </c>
      <c r="G1686" s="4" t="s">
        <v>68</v>
      </c>
      <c r="H1686" s="146">
        <v>1249.5</v>
      </c>
      <c r="I1686" s="179">
        <v>19</v>
      </c>
      <c r="J1686" s="448" t="s">
        <v>184</v>
      </c>
      <c r="K1686" s="7" t="s">
        <v>5</v>
      </c>
      <c r="L1686" s="189">
        <f>L1687+L1688</f>
        <v>807875</v>
      </c>
      <c r="M1686" s="164">
        <f>L1686</f>
        <v>807875</v>
      </c>
      <c r="N1686" s="189">
        <v>0</v>
      </c>
      <c r="O1686" s="188">
        <v>0</v>
      </c>
      <c r="P1686" s="144">
        <v>0</v>
      </c>
      <c r="Q1686" s="186">
        <f t="shared" si="556"/>
        <v>807875</v>
      </c>
    </row>
    <row r="1687" spans="1:41" ht="33.75" customHeight="1" x14ac:dyDescent="0.25">
      <c r="A1687" s="92"/>
      <c r="B1687" s="110">
        <v>71920000</v>
      </c>
      <c r="C1687" s="111" t="s">
        <v>16</v>
      </c>
      <c r="D1687" s="87"/>
      <c r="E1687" s="87"/>
      <c r="F1687" s="179"/>
      <c r="G1687" s="87"/>
      <c r="H1687" s="146"/>
      <c r="I1687" s="179"/>
      <c r="J1687" s="86" t="s">
        <v>188</v>
      </c>
      <c r="K1687" s="95" t="s">
        <v>12</v>
      </c>
      <c r="L1687" s="189">
        <v>790948</v>
      </c>
      <c r="M1687" s="151">
        <f t="shared" ref="M1687:M1688" si="559">L1687</f>
        <v>790948</v>
      </c>
      <c r="N1687" s="188"/>
      <c r="O1687" s="188"/>
      <c r="P1687" s="188"/>
      <c r="Q1687" s="186">
        <f t="shared" si="556"/>
        <v>790948</v>
      </c>
    </row>
    <row r="1688" spans="1:41" ht="18" customHeight="1" x14ac:dyDescent="0.25">
      <c r="A1688" s="92"/>
      <c r="B1688" s="110">
        <v>71920000</v>
      </c>
      <c r="C1688" s="111" t="s">
        <v>16</v>
      </c>
      <c r="D1688" s="87"/>
      <c r="E1688" s="87"/>
      <c r="F1688" s="179"/>
      <c r="G1688" s="87"/>
      <c r="H1688" s="146"/>
      <c r="I1688" s="179"/>
      <c r="J1688" s="86" t="s">
        <v>189</v>
      </c>
      <c r="K1688" s="95" t="s">
        <v>0</v>
      </c>
      <c r="L1688" s="189">
        <v>16927</v>
      </c>
      <c r="M1688" s="151">
        <f t="shared" si="559"/>
        <v>16927</v>
      </c>
      <c r="N1688" s="188"/>
      <c r="O1688" s="188"/>
      <c r="P1688" s="188"/>
      <c r="Q1688" s="186">
        <f t="shared" si="556"/>
        <v>16927</v>
      </c>
    </row>
    <row r="1689" spans="1:41" s="251" customFormat="1" ht="18" customHeight="1" x14ac:dyDescent="0.25">
      <c r="A1689" s="474">
        <v>9</v>
      </c>
      <c r="B1689" s="455">
        <v>71920000</v>
      </c>
      <c r="C1689" s="3" t="s">
        <v>16</v>
      </c>
      <c r="D1689" s="3" t="s">
        <v>19</v>
      </c>
      <c r="E1689" s="3" t="s">
        <v>96</v>
      </c>
      <c r="F1689" s="179">
        <v>8</v>
      </c>
      <c r="G1689" s="4" t="s">
        <v>68</v>
      </c>
      <c r="H1689" s="146">
        <v>453.6</v>
      </c>
      <c r="I1689" s="179">
        <v>3</v>
      </c>
      <c r="J1689" s="448" t="s">
        <v>184</v>
      </c>
      <c r="K1689" s="7" t="s">
        <v>5</v>
      </c>
      <c r="L1689" s="189">
        <f>L1690+L1691</f>
        <v>200194</v>
      </c>
      <c r="M1689" s="189">
        <f t="shared" ref="M1689:P1689" si="560">M1690+M1691</f>
        <v>20000</v>
      </c>
      <c r="N1689" s="189">
        <f t="shared" si="560"/>
        <v>0</v>
      </c>
      <c r="O1689" s="189">
        <f t="shared" si="560"/>
        <v>171184.3</v>
      </c>
      <c r="P1689" s="189">
        <f t="shared" si="560"/>
        <v>9009.7000000000007</v>
      </c>
      <c r="Q1689" s="186">
        <f t="shared" si="556"/>
        <v>200194</v>
      </c>
    </row>
    <row r="1690" spans="1:41" s="251" customFormat="1" ht="48" customHeight="1" x14ac:dyDescent="0.25">
      <c r="A1690" s="475"/>
      <c r="B1690" s="455">
        <v>71920000</v>
      </c>
      <c r="C1690" s="3" t="s">
        <v>16</v>
      </c>
      <c r="D1690" s="94"/>
      <c r="E1690" s="94"/>
      <c r="F1690" s="184"/>
      <c r="G1690" s="94"/>
      <c r="H1690" s="156"/>
      <c r="I1690" s="184"/>
      <c r="J1690" s="5" t="s">
        <v>185</v>
      </c>
      <c r="K1690" s="90" t="s">
        <v>25</v>
      </c>
      <c r="L1690" s="188">
        <v>180194</v>
      </c>
      <c r="M1690" s="188"/>
      <c r="N1690" s="188"/>
      <c r="O1690" s="189">
        <f>L1690*0.95</f>
        <v>171184.3</v>
      </c>
      <c r="P1690" s="189">
        <f>L1690*0.05</f>
        <v>9009.7000000000007</v>
      </c>
      <c r="Q1690" s="186">
        <f t="shared" si="556"/>
        <v>180194</v>
      </c>
    </row>
    <row r="1691" spans="1:41" s="250" customFormat="1" ht="19.5" customHeight="1" x14ac:dyDescent="0.3">
      <c r="A1691" s="476"/>
      <c r="B1691" s="455">
        <v>71920000</v>
      </c>
      <c r="C1691" s="3" t="s">
        <v>16</v>
      </c>
      <c r="D1691" s="5"/>
      <c r="E1691" s="5"/>
      <c r="F1691" s="176"/>
      <c r="G1691" s="81"/>
      <c r="H1691" s="145"/>
      <c r="I1691" s="101"/>
      <c r="J1691" s="5" t="s">
        <v>303</v>
      </c>
      <c r="K1691" s="20" t="s">
        <v>298</v>
      </c>
      <c r="L1691" s="189">
        <v>20000</v>
      </c>
      <c r="M1691" s="186">
        <f>L1691</f>
        <v>20000</v>
      </c>
      <c r="N1691" s="186"/>
      <c r="O1691" s="186"/>
      <c r="P1691" s="186"/>
      <c r="Q1691" s="186">
        <f t="shared" si="556"/>
        <v>20000</v>
      </c>
      <c r="R1691" s="248"/>
      <c r="S1691" s="248"/>
      <c r="T1691" s="248"/>
      <c r="U1691" s="251"/>
      <c r="V1691" s="248"/>
      <c r="W1691" s="248"/>
      <c r="X1691" s="248"/>
      <c r="Y1691" s="248"/>
      <c r="Z1691" s="248"/>
      <c r="AA1691" s="248"/>
      <c r="AB1691" s="248"/>
      <c r="AC1691" s="248"/>
      <c r="AD1691" s="248"/>
      <c r="AE1691" s="248"/>
      <c r="AF1691" s="248"/>
      <c r="AG1691" s="248"/>
      <c r="AH1691" s="248"/>
      <c r="AI1691" s="248"/>
      <c r="AJ1691" s="248"/>
      <c r="AK1691" s="248"/>
      <c r="AL1691" s="249"/>
      <c r="AM1691" s="248"/>
      <c r="AN1691" s="248"/>
      <c r="AO1691" s="248"/>
    </row>
    <row r="1692" spans="1:41" s="251" customFormat="1" ht="18" customHeight="1" x14ac:dyDescent="0.25">
      <c r="A1692" s="474">
        <v>10</v>
      </c>
      <c r="B1692" s="455">
        <v>71920000</v>
      </c>
      <c r="C1692" s="3" t="s">
        <v>16</v>
      </c>
      <c r="D1692" s="3" t="s">
        <v>19</v>
      </c>
      <c r="E1692" s="3" t="s">
        <v>283</v>
      </c>
      <c r="F1692" s="179">
        <v>11</v>
      </c>
      <c r="G1692" s="4" t="s">
        <v>68</v>
      </c>
      <c r="H1692" s="146">
        <v>2134.79</v>
      </c>
      <c r="I1692" s="179">
        <v>99</v>
      </c>
      <c r="J1692" s="448" t="s">
        <v>184</v>
      </c>
      <c r="K1692" s="7" t="s">
        <v>5</v>
      </c>
      <c r="L1692" s="189">
        <f>L1693+L1694</f>
        <v>95869</v>
      </c>
      <c r="M1692" s="189">
        <f t="shared" ref="M1692" si="561">M1693+M1694</f>
        <v>20000</v>
      </c>
      <c r="N1692" s="189">
        <f t="shared" ref="N1692" si="562">N1693+N1694</f>
        <v>0</v>
      </c>
      <c r="O1692" s="189">
        <f t="shared" ref="O1692" si="563">O1693+O1694</f>
        <v>72075.55</v>
      </c>
      <c r="P1692" s="189">
        <f t="shared" ref="P1692" si="564">P1693+P1694</f>
        <v>3793.4500000000003</v>
      </c>
      <c r="Q1692" s="186">
        <f t="shared" si="556"/>
        <v>95869</v>
      </c>
    </row>
    <row r="1693" spans="1:41" s="251" customFormat="1" ht="48" customHeight="1" x14ac:dyDescent="0.25">
      <c r="A1693" s="475"/>
      <c r="B1693" s="455">
        <v>71920000</v>
      </c>
      <c r="C1693" s="3" t="s">
        <v>16</v>
      </c>
      <c r="D1693" s="87"/>
      <c r="E1693" s="87"/>
      <c r="F1693" s="179"/>
      <c r="G1693" s="94"/>
      <c r="H1693" s="146"/>
      <c r="I1693" s="179"/>
      <c r="J1693" s="5" t="s">
        <v>185</v>
      </c>
      <c r="K1693" s="90" t="s">
        <v>25</v>
      </c>
      <c r="L1693" s="188">
        <v>75869</v>
      </c>
      <c r="M1693" s="188"/>
      <c r="N1693" s="188"/>
      <c r="O1693" s="189">
        <f>L1693*0.95</f>
        <v>72075.55</v>
      </c>
      <c r="P1693" s="189">
        <f>L1693*0.05</f>
        <v>3793.4500000000003</v>
      </c>
      <c r="Q1693" s="186">
        <f t="shared" si="556"/>
        <v>75869</v>
      </c>
    </row>
    <row r="1694" spans="1:41" s="250" customFormat="1" ht="19.5" customHeight="1" x14ac:dyDescent="0.3">
      <c r="A1694" s="476"/>
      <c r="B1694" s="455">
        <v>71920000</v>
      </c>
      <c r="C1694" s="3" t="s">
        <v>16</v>
      </c>
      <c r="D1694" s="5"/>
      <c r="E1694" s="5"/>
      <c r="F1694" s="176"/>
      <c r="G1694" s="81"/>
      <c r="H1694" s="145"/>
      <c r="I1694" s="101"/>
      <c r="J1694" s="5" t="s">
        <v>303</v>
      </c>
      <c r="K1694" s="20" t="s">
        <v>298</v>
      </c>
      <c r="L1694" s="189">
        <v>20000</v>
      </c>
      <c r="M1694" s="186">
        <f t="shared" ref="M1694" si="565">L1694</f>
        <v>20000</v>
      </c>
      <c r="N1694" s="186"/>
      <c r="O1694" s="186"/>
      <c r="P1694" s="186"/>
      <c r="Q1694" s="186">
        <f t="shared" si="556"/>
        <v>20000</v>
      </c>
      <c r="R1694" s="248"/>
      <c r="S1694" s="248"/>
      <c r="T1694" s="248"/>
      <c r="U1694" s="251"/>
      <c r="V1694" s="248"/>
      <c r="W1694" s="248"/>
      <c r="X1694" s="248"/>
      <c r="Y1694" s="248"/>
      <c r="Z1694" s="248"/>
      <c r="AA1694" s="248"/>
      <c r="AB1694" s="248"/>
      <c r="AC1694" s="248"/>
      <c r="AD1694" s="248"/>
      <c r="AE1694" s="248"/>
      <c r="AF1694" s="248"/>
      <c r="AG1694" s="248"/>
      <c r="AH1694" s="248"/>
      <c r="AI1694" s="248"/>
      <c r="AJ1694" s="248"/>
      <c r="AK1694" s="248"/>
      <c r="AL1694" s="249"/>
      <c r="AM1694" s="248"/>
      <c r="AN1694" s="248"/>
      <c r="AO1694" s="248"/>
    </row>
    <row r="1695" spans="1:41" s="251" customFormat="1" ht="18" customHeight="1" x14ac:dyDescent="0.25">
      <c r="A1695" s="474">
        <v>11</v>
      </c>
      <c r="B1695" s="455">
        <v>71920000</v>
      </c>
      <c r="C1695" s="3" t="s">
        <v>16</v>
      </c>
      <c r="D1695" s="3" t="s">
        <v>19</v>
      </c>
      <c r="E1695" s="3" t="s">
        <v>351</v>
      </c>
      <c r="F1695" s="179">
        <v>3</v>
      </c>
      <c r="G1695" s="4" t="s">
        <v>68</v>
      </c>
      <c r="H1695" s="146">
        <v>3842.6</v>
      </c>
      <c r="I1695" s="179">
        <v>87</v>
      </c>
      <c r="J1695" s="448" t="s">
        <v>184</v>
      </c>
      <c r="K1695" s="7" t="s">
        <v>5</v>
      </c>
      <c r="L1695" s="189">
        <f>L1696+L1697</f>
        <v>113159</v>
      </c>
      <c r="M1695" s="189">
        <f t="shared" ref="M1695" si="566">M1696+M1697</f>
        <v>20000</v>
      </c>
      <c r="N1695" s="189">
        <f t="shared" ref="N1695" si="567">N1696+N1697</f>
        <v>0</v>
      </c>
      <c r="O1695" s="189">
        <f t="shared" ref="O1695" si="568">O1696+O1697</f>
        <v>88501.05</v>
      </c>
      <c r="P1695" s="189">
        <f t="shared" ref="P1695" si="569">P1696+P1697</f>
        <v>4657.95</v>
      </c>
      <c r="Q1695" s="186">
        <f t="shared" si="556"/>
        <v>113159</v>
      </c>
    </row>
    <row r="1696" spans="1:41" s="251" customFormat="1" ht="48" customHeight="1" x14ac:dyDescent="0.25">
      <c r="A1696" s="475"/>
      <c r="B1696" s="455">
        <v>71920000</v>
      </c>
      <c r="C1696" s="3" t="s">
        <v>16</v>
      </c>
      <c r="D1696" s="87"/>
      <c r="E1696" s="87"/>
      <c r="F1696" s="179"/>
      <c r="G1696" s="94"/>
      <c r="H1696" s="146"/>
      <c r="I1696" s="179"/>
      <c r="J1696" s="5" t="s">
        <v>185</v>
      </c>
      <c r="K1696" s="90" t="s">
        <v>25</v>
      </c>
      <c r="L1696" s="188">
        <v>93159</v>
      </c>
      <c r="M1696" s="188"/>
      <c r="N1696" s="188"/>
      <c r="O1696" s="189">
        <f>L1696*0.95</f>
        <v>88501.05</v>
      </c>
      <c r="P1696" s="189">
        <f>L1696*0.05</f>
        <v>4657.95</v>
      </c>
      <c r="Q1696" s="186">
        <f t="shared" si="556"/>
        <v>93159</v>
      </c>
    </row>
    <row r="1697" spans="1:41" s="250" customFormat="1" ht="19.5" customHeight="1" x14ac:dyDescent="0.3">
      <c r="A1697" s="476"/>
      <c r="B1697" s="455">
        <v>71920000</v>
      </c>
      <c r="C1697" s="3" t="s">
        <v>16</v>
      </c>
      <c r="D1697" s="5"/>
      <c r="E1697" s="5"/>
      <c r="F1697" s="176"/>
      <c r="G1697" s="81"/>
      <c r="H1697" s="145"/>
      <c r="I1697" s="101"/>
      <c r="J1697" s="5" t="s">
        <v>303</v>
      </c>
      <c r="K1697" s="20" t="s">
        <v>298</v>
      </c>
      <c r="L1697" s="189">
        <v>20000</v>
      </c>
      <c r="M1697" s="186">
        <f t="shared" ref="M1697" si="570">L1697</f>
        <v>20000</v>
      </c>
      <c r="N1697" s="186"/>
      <c r="O1697" s="186"/>
      <c r="P1697" s="186"/>
      <c r="Q1697" s="186">
        <f t="shared" si="556"/>
        <v>20000</v>
      </c>
      <c r="R1697" s="248"/>
      <c r="S1697" s="248"/>
      <c r="T1697" s="248"/>
      <c r="U1697" s="251"/>
      <c r="V1697" s="248"/>
      <c r="W1697" s="248"/>
      <c r="X1697" s="248"/>
      <c r="Y1697" s="248"/>
      <c r="Z1697" s="248"/>
      <c r="AA1697" s="248"/>
      <c r="AB1697" s="248"/>
      <c r="AC1697" s="248"/>
      <c r="AD1697" s="248"/>
      <c r="AE1697" s="248"/>
      <c r="AF1697" s="248"/>
      <c r="AG1697" s="248"/>
      <c r="AH1697" s="248"/>
      <c r="AI1697" s="248"/>
      <c r="AJ1697" s="248"/>
      <c r="AK1697" s="248"/>
      <c r="AL1697" s="249"/>
      <c r="AM1697" s="248"/>
      <c r="AN1697" s="248"/>
      <c r="AO1697" s="248"/>
    </row>
    <row r="1698" spans="1:41" s="251" customFormat="1" ht="18" customHeight="1" x14ac:dyDescent="0.25">
      <c r="A1698" s="474">
        <v>12</v>
      </c>
      <c r="B1698" s="455">
        <v>71920000</v>
      </c>
      <c r="C1698" s="3" t="s">
        <v>16</v>
      </c>
      <c r="D1698" s="3" t="s">
        <v>19</v>
      </c>
      <c r="E1698" s="3" t="s">
        <v>229</v>
      </c>
      <c r="F1698" s="179">
        <v>1</v>
      </c>
      <c r="G1698" s="4" t="s">
        <v>68</v>
      </c>
      <c r="H1698" s="146">
        <v>2778.5</v>
      </c>
      <c r="I1698" s="179">
        <v>72</v>
      </c>
      <c r="J1698" s="448" t="s">
        <v>184</v>
      </c>
      <c r="K1698" s="7" t="s">
        <v>5</v>
      </c>
      <c r="L1698" s="189">
        <f>L1699+L1700</f>
        <v>95009</v>
      </c>
      <c r="M1698" s="189">
        <f t="shared" ref="M1698" si="571">M1699+M1700</f>
        <v>20000</v>
      </c>
      <c r="N1698" s="189">
        <f t="shared" ref="N1698" si="572">N1699+N1700</f>
        <v>0</v>
      </c>
      <c r="O1698" s="189">
        <f t="shared" ref="O1698" si="573">O1699+O1700</f>
        <v>71258.55</v>
      </c>
      <c r="P1698" s="189">
        <f t="shared" ref="P1698" si="574">P1699+P1700</f>
        <v>3750.4500000000003</v>
      </c>
      <c r="Q1698" s="186">
        <f t="shared" si="556"/>
        <v>95009</v>
      </c>
    </row>
    <row r="1699" spans="1:41" s="251" customFormat="1" ht="48" customHeight="1" x14ac:dyDescent="0.25">
      <c r="A1699" s="475"/>
      <c r="B1699" s="455">
        <v>71920000</v>
      </c>
      <c r="C1699" s="3" t="s">
        <v>16</v>
      </c>
      <c r="D1699" s="87"/>
      <c r="E1699" s="87"/>
      <c r="F1699" s="179"/>
      <c r="G1699" s="94"/>
      <c r="H1699" s="146"/>
      <c r="I1699" s="179"/>
      <c r="J1699" s="5" t="s">
        <v>185</v>
      </c>
      <c r="K1699" s="90" t="s">
        <v>25</v>
      </c>
      <c r="L1699" s="188">
        <v>75009</v>
      </c>
      <c r="M1699" s="188"/>
      <c r="N1699" s="188"/>
      <c r="O1699" s="189">
        <f>L1699*0.95</f>
        <v>71258.55</v>
      </c>
      <c r="P1699" s="189">
        <f>L1699*0.05</f>
        <v>3750.4500000000003</v>
      </c>
      <c r="Q1699" s="186">
        <f t="shared" si="556"/>
        <v>75009</v>
      </c>
    </row>
    <row r="1700" spans="1:41" s="250" customFormat="1" ht="19.5" customHeight="1" x14ac:dyDescent="0.3">
      <c r="A1700" s="476"/>
      <c r="B1700" s="455">
        <v>71920000</v>
      </c>
      <c r="C1700" s="3" t="s">
        <v>16</v>
      </c>
      <c r="D1700" s="5"/>
      <c r="E1700" s="5"/>
      <c r="F1700" s="176"/>
      <c r="G1700" s="81"/>
      <c r="H1700" s="145"/>
      <c r="I1700" s="101"/>
      <c r="J1700" s="5" t="s">
        <v>303</v>
      </c>
      <c r="K1700" s="20" t="s">
        <v>298</v>
      </c>
      <c r="L1700" s="189">
        <v>20000</v>
      </c>
      <c r="M1700" s="186">
        <f t="shared" ref="M1700" si="575">L1700</f>
        <v>20000</v>
      </c>
      <c r="N1700" s="186"/>
      <c r="O1700" s="186"/>
      <c r="P1700" s="186"/>
      <c r="Q1700" s="186">
        <f t="shared" si="556"/>
        <v>20000</v>
      </c>
      <c r="R1700" s="248"/>
      <c r="S1700" s="248"/>
      <c r="T1700" s="248"/>
      <c r="U1700" s="251"/>
      <c r="V1700" s="248"/>
      <c r="W1700" s="248"/>
      <c r="X1700" s="248"/>
      <c r="Y1700" s="248"/>
      <c r="Z1700" s="248"/>
      <c r="AA1700" s="248"/>
      <c r="AB1700" s="248"/>
      <c r="AC1700" s="248"/>
      <c r="AD1700" s="248"/>
      <c r="AE1700" s="248"/>
      <c r="AF1700" s="248"/>
      <c r="AG1700" s="248"/>
      <c r="AH1700" s="248"/>
      <c r="AI1700" s="248"/>
      <c r="AJ1700" s="248"/>
      <c r="AK1700" s="248"/>
      <c r="AL1700" s="249"/>
      <c r="AM1700" s="248"/>
      <c r="AN1700" s="248"/>
      <c r="AO1700" s="248"/>
    </row>
    <row r="1701" spans="1:41" s="251" customFormat="1" ht="18" customHeight="1" x14ac:dyDescent="0.25">
      <c r="A1701" s="474">
        <v>13</v>
      </c>
      <c r="B1701" s="455">
        <v>71920000</v>
      </c>
      <c r="C1701" s="3" t="s">
        <v>16</v>
      </c>
      <c r="D1701" s="3" t="s">
        <v>19</v>
      </c>
      <c r="E1701" s="3" t="s">
        <v>96</v>
      </c>
      <c r="F1701" s="179">
        <v>2</v>
      </c>
      <c r="G1701" s="4" t="s">
        <v>68</v>
      </c>
      <c r="H1701" s="146">
        <v>599.79999999999995</v>
      </c>
      <c r="I1701" s="179">
        <v>19</v>
      </c>
      <c r="J1701" s="448" t="s">
        <v>184</v>
      </c>
      <c r="K1701" s="7" t="s">
        <v>5</v>
      </c>
      <c r="L1701" s="189">
        <f>L1702+L1703</f>
        <v>205630</v>
      </c>
      <c r="M1701" s="189">
        <f t="shared" ref="M1701" si="576">M1702+M1703</f>
        <v>20000</v>
      </c>
      <c r="N1701" s="189">
        <f t="shared" ref="N1701" si="577">N1702+N1703</f>
        <v>0</v>
      </c>
      <c r="O1701" s="189">
        <f t="shared" ref="O1701" si="578">O1702+O1703</f>
        <v>176348.5</v>
      </c>
      <c r="P1701" s="189">
        <f t="shared" ref="P1701" si="579">P1702+P1703</f>
        <v>9281.5</v>
      </c>
      <c r="Q1701" s="186">
        <f t="shared" si="556"/>
        <v>205630</v>
      </c>
    </row>
    <row r="1702" spans="1:41" s="251" customFormat="1" ht="48" customHeight="1" x14ac:dyDescent="0.25">
      <c r="A1702" s="475"/>
      <c r="B1702" s="455">
        <v>71920000</v>
      </c>
      <c r="C1702" s="3" t="s">
        <v>16</v>
      </c>
      <c r="D1702" s="87"/>
      <c r="E1702" s="87"/>
      <c r="F1702" s="179"/>
      <c r="G1702" s="94"/>
      <c r="H1702" s="146"/>
      <c r="I1702" s="179"/>
      <c r="J1702" s="5" t="s">
        <v>185</v>
      </c>
      <c r="K1702" s="90" t="s">
        <v>25</v>
      </c>
      <c r="L1702" s="188">
        <v>185630</v>
      </c>
      <c r="M1702" s="188"/>
      <c r="N1702" s="188"/>
      <c r="O1702" s="189">
        <f>L1702*0.95</f>
        <v>176348.5</v>
      </c>
      <c r="P1702" s="189">
        <f>L1702*0.05</f>
        <v>9281.5</v>
      </c>
      <c r="Q1702" s="186">
        <f t="shared" si="556"/>
        <v>185630</v>
      </c>
    </row>
    <row r="1703" spans="1:41" s="250" customFormat="1" ht="19.5" customHeight="1" x14ac:dyDescent="0.3">
      <c r="A1703" s="476"/>
      <c r="B1703" s="455">
        <v>71920000</v>
      </c>
      <c r="C1703" s="3" t="s">
        <v>16</v>
      </c>
      <c r="D1703" s="5"/>
      <c r="E1703" s="5"/>
      <c r="F1703" s="176"/>
      <c r="G1703" s="81"/>
      <c r="H1703" s="145"/>
      <c r="I1703" s="101"/>
      <c r="J1703" s="5" t="s">
        <v>303</v>
      </c>
      <c r="K1703" s="20" t="s">
        <v>298</v>
      </c>
      <c r="L1703" s="189">
        <v>20000</v>
      </c>
      <c r="M1703" s="186">
        <f t="shared" ref="M1703" si="580">L1703</f>
        <v>20000</v>
      </c>
      <c r="N1703" s="186"/>
      <c r="O1703" s="186"/>
      <c r="P1703" s="186"/>
      <c r="Q1703" s="186">
        <f t="shared" si="556"/>
        <v>20000</v>
      </c>
      <c r="R1703" s="248"/>
      <c r="S1703" s="248"/>
      <c r="T1703" s="248"/>
      <c r="U1703" s="251"/>
      <c r="V1703" s="248"/>
      <c r="W1703" s="248"/>
      <c r="X1703" s="248"/>
      <c r="Y1703" s="248"/>
      <c r="Z1703" s="248"/>
      <c r="AA1703" s="248"/>
      <c r="AB1703" s="248"/>
      <c r="AC1703" s="248"/>
      <c r="AD1703" s="248"/>
      <c r="AE1703" s="248"/>
      <c r="AF1703" s="248"/>
      <c r="AG1703" s="248"/>
      <c r="AH1703" s="248"/>
      <c r="AI1703" s="248"/>
      <c r="AJ1703" s="248"/>
      <c r="AK1703" s="248"/>
      <c r="AL1703" s="249"/>
      <c r="AM1703" s="248"/>
      <c r="AN1703" s="248"/>
      <c r="AO1703" s="248"/>
    </row>
    <row r="1704" spans="1:41" s="251" customFormat="1" ht="18" customHeight="1" x14ac:dyDescent="0.25">
      <c r="A1704" s="474">
        <v>14</v>
      </c>
      <c r="B1704" s="455">
        <v>71920000</v>
      </c>
      <c r="C1704" s="3" t="s">
        <v>16</v>
      </c>
      <c r="D1704" s="3" t="s">
        <v>19</v>
      </c>
      <c r="E1704" s="3" t="s">
        <v>96</v>
      </c>
      <c r="F1704" s="179">
        <v>25</v>
      </c>
      <c r="G1704" s="4" t="s">
        <v>68</v>
      </c>
      <c r="H1704" s="146">
        <v>528.79</v>
      </c>
      <c r="I1704" s="179">
        <v>12</v>
      </c>
      <c r="J1704" s="448" t="s">
        <v>184</v>
      </c>
      <c r="K1704" s="7" t="s">
        <v>5</v>
      </c>
      <c r="L1704" s="189">
        <f>L1705+L1706</f>
        <v>70747</v>
      </c>
      <c r="M1704" s="189">
        <f t="shared" ref="M1704" si="581">M1705+M1706</f>
        <v>20000</v>
      </c>
      <c r="N1704" s="189">
        <f t="shared" ref="N1704" si="582">N1705+N1706</f>
        <v>0</v>
      </c>
      <c r="O1704" s="189">
        <f t="shared" ref="O1704" si="583">O1705+O1706</f>
        <v>48209.649999999994</v>
      </c>
      <c r="P1704" s="189">
        <f t="shared" ref="P1704" si="584">P1705+P1706</f>
        <v>2537.3500000000004</v>
      </c>
      <c r="Q1704" s="186">
        <f t="shared" si="556"/>
        <v>70747</v>
      </c>
    </row>
    <row r="1705" spans="1:41" s="251" customFormat="1" ht="48" customHeight="1" x14ac:dyDescent="0.25">
      <c r="A1705" s="475"/>
      <c r="B1705" s="455">
        <v>71920000</v>
      </c>
      <c r="C1705" s="3" t="s">
        <v>16</v>
      </c>
      <c r="D1705" s="87"/>
      <c r="E1705" s="87"/>
      <c r="F1705" s="179"/>
      <c r="G1705" s="94"/>
      <c r="H1705" s="146"/>
      <c r="I1705" s="179"/>
      <c r="J1705" s="5" t="s">
        <v>185</v>
      </c>
      <c r="K1705" s="90" t="s">
        <v>25</v>
      </c>
      <c r="L1705" s="188">
        <v>50747</v>
      </c>
      <c r="M1705" s="188"/>
      <c r="N1705" s="188"/>
      <c r="O1705" s="189">
        <f>L1705*0.95</f>
        <v>48209.649999999994</v>
      </c>
      <c r="P1705" s="189">
        <f>L1705*0.05</f>
        <v>2537.3500000000004</v>
      </c>
      <c r="Q1705" s="186">
        <f t="shared" si="556"/>
        <v>50746.999999999993</v>
      </c>
    </row>
    <row r="1706" spans="1:41" s="250" customFormat="1" ht="19.5" customHeight="1" x14ac:dyDescent="0.3">
      <c r="A1706" s="476"/>
      <c r="B1706" s="455">
        <v>71920000</v>
      </c>
      <c r="C1706" s="3" t="s">
        <v>16</v>
      </c>
      <c r="D1706" s="5"/>
      <c r="E1706" s="5"/>
      <c r="F1706" s="176"/>
      <c r="G1706" s="81"/>
      <c r="H1706" s="145"/>
      <c r="I1706" s="101"/>
      <c r="J1706" s="5" t="s">
        <v>303</v>
      </c>
      <c r="K1706" s="20" t="s">
        <v>298</v>
      </c>
      <c r="L1706" s="189">
        <v>20000</v>
      </c>
      <c r="M1706" s="186">
        <f t="shared" ref="M1706" si="585">L1706</f>
        <v>20000</v>
      </c>
      <c r="N1706" s="186"/>
      <c r="O1706" s="186"/>
      <c r="P1706" s="186"/>
      <c r="Q1706" s="186">
        <f t="shared" si="556"/>
        <v>20000</v>
      </c>
      <c r="R1706" s="248"/>
      <c r="S1706" s="248"/>
      <c r="T1706" s="248"/>
      <c r="U1706" s="251"/>
      <c r="V1706" s="248"/>
      <c r="W1706" s="248"/>
      <c r="X1706" s="248"/>
      <c r="Y1706" s="248"/>
      <c r="Z1706" s="248"/>
      <c r="AA1706" s="248"/>
      <c r="AB1706" s="248"/>
      <c r="AC1706" s="248"/>
      <c r="AD1706" s="248"/>
      <c r="AE1706" s="248"/>
      <c r="AF1706" s="248"/>
      <c r="AG1706" s="248"/>
      <c r="AH1706" s="248"/>
      <c r="AI1706" s="248"/>
      <c r="AJ1706" s="248"/>
      <c r="AK1706" s="248"/>
      <c r="AL1706" s="249"/>
      <c r="AM1706" s="248"/>
      <c r="AN1706" s="248"/>
      <c r="AO1706" s="248"/>
    </row>
    <row r="1707" spans="1:41" s="251" customFormat="1" ht="18" customHeight="1" x14ac:dyDescent="0.25">
      <c r="A1707" s="474">
        <v>15</v>
      </c>
      <c r="B1707" s="455">
        <v>71920000</v>
      </c>
      <c r="C1707" s="3" t="s">
        <v>16</v>
      </c>
      <c r="D1707" s="3" t="s">
        <v>284</v>
      </c>
      <c r="E1707" s="3" t="s">
        <v>92</v>
      </c>
      <c r="F1707" s="179">
        <v>2</v>
      </c>
      <c r="G1707" s="4" t="s">
        <v>68</v>
      </c>
      <c r="H1707" s="146">
        <v>1432.4</v>
      </c>
      <c r="I1707" s="179">
        <v>47</v>
      </c>
      <c r="J1707" s="448" t="s">
        <v>184</v>
      </c>
      <c r="K1707" s="7" t="s">
        <v>5</v>
      </c>
      <c r="L1707" s="189">
        <f>L1708+L1709</f>
        <v>300635</v>
      </c>
      <c r="M1707" s="189">
        <f t="shared" ref="M1707" si="586">M1708+M1709</f>
        <v>20000</v>
      </c>
      <c r="N1707" s="189">
        <f t="shared" ref="N1707" si="587">N1708+N1709</f>
        <v>0</v>
      </c>
      <c r="O1707" s="189">
        <f t="shared" ref="O1707" si="588">O1708+O1709</f>
        <v>266603.25</v>
      </c>
      <c r="P1707" s="189">
        <f t="shared" ref="P1707" si="589">P1708+P1709</f>
        <v>14031.75</v>
      </c>
      <c r="Q1707" s="186">
        <f t="shared" si="556"/>
        <v>300635</v>
      </c>
    </row>
    <row r="1708" spans="1:41" s="251" customFormat="1" ht="48" customHeight="1" x14ac:dyDescent="0.25">
      <c r="A1708" s="475"/>
      <c r="B1708" s="455">
        <v>71920000</v>
      </c>
      <c r="C1708" s="3" t="s">
        <v>16</v>
      </c>
      <c r="D1708" s="87"/>
      <c r="E1708" s="87"/>
      <c r="F1708" s="179"/>
      <c r="G1708" s="94"/>
      <c r="H1708" s="146"/>
      <c r="I1708" s="179"/>
      <c r="J1708" s="5" t="s">
        <v>185</v>
      </c>
      <c r="K1708" s="90" t="s">
        <v>25</v>
      </c>
      <c r="L1708" s="188">
        <v>280635</v>
      </c>
      <c r="M1708" s="188"/>
      <c r="N1708" s="188"/>
      <c r="O1708" s="189">
        <f>L1708*0.95</f>
        <v>266603.25</v>
      </c>
      <c r="P1708" s="189">
        <f>L1708*0.05</f>
        <v>14031.75</v>
      </c>
      <c r="Q1708" s="186">
        <f t="shared" si="556"/>
        <v>280635</v>
      </c>
    </row>
    <row r="1709" spans="1:41" s="250" customFormat="1" ht="19.5" customHeight="1" x14ac:dyDescent="0.3">
      <c r="A1709" s="476"/>
      <c r="B1709" s="455">
        <v>71920000</v>
      </c>
      <c r="C1709" s="3" t="s">
        <v>16</v>
      </c>
      <c r="D1709" s="5"/>
      <c r="E1709" s="5"/>
      <c r="F1709" s="176"/>
      <c r="G1709" s="81"/>
      <c r="H1709" s="145"/>
      <c r="I1709" s="101"/>
      <c r="J1709" s="5" t="s">
        <v>303</v>
      </c>
      <c r="K1709" s="20" t="s">
        <v>298</v>
      </c>
      <c r="L1709" s="189">
        <v>20000</v>
      </c>
      <c r="M1709" s="186">
        <f t="shared" ref="M1709" si="590">L1709</f>
        <v>20000</v>
      </c>
      <c r="N1709" s="186"/>
      <c r="O1709" s="186"/>
      <c r="P1709" s="186"/>
      <c r="Q1709" s="186">
        <f t="shared" si="556"/>
        <v>20000</v>
      </c>
      <c r="R1709" s="248"/>
      <c r="S1709" s="248"/>
      <c r="T1709" s="248"/>
      <c r="U1709" s="251"/>
      <c r="V1709" s="248"/>
      <c r="W1709" s="248"/>
      <c r="X1709" s="248"/>
      <c r="Y1709" s="248"/>
      <c r="Z1709" s="248"/>
      <c r="AA1709" s="248"/>
      <c r="AB1709" s="248"/>
      <c r="AC1709" s="248"/>
      <c r="AD1709" s="248"/>
      <c r="AE1709" s="248"/>
      <c r="AF1709" s="248"/>
      <c r="AG1709" s="248"/>
      <c r="AH1709" s="248"/>
      <c r="AI1709" s="248"/>
      <c r="AJ1709" s="248"/>
      <c r="AK1709" s="248"/>
      <c r="AL1709" s="249"/>
      <c r="AM1709" s="248"/>
      <c r="AN1709" s="248"/>
      <c r="AO1709" s="248"/>
    </row>
    <row r="1710" spans="1:41" s="251" customFormat="1" ht="18" customHeight="1" x14ac:dyDescent="0.25">
      <c r="A1710" s="474">
        <v>16</v>
      </c>
      <c r="B1710" s="455">
        <v>71920000</v>
      </c>
      <c r="C1710" s="3" t="s">
        <v>16</v>
      </c>
      <c r="D1710" s="3" t="s">
        <v>64</v>
      </c>
      <c r="E1710" s="3" t="s">
        <v>92</v>
      </c>
      <c r="F1710" s="179">
        <v>3</v>
      </c>
      <c r="G1710" s="4" t="s">
        <v>68</v>
      </c>
      <c r="H1710" s="146">
        <v>4292.2</v>
      </c>
      <c r="I1710" s="179">
        <v>227</v>
      </c>
      <c r="J1710" s="448" t="s">
        <v>184</v>
      </c>
      <c r="K1710" s="7" t="s">
        <v>5</v>
      </c>
      <c r="L1710" s="189">
        <f>L1711+L1712</f>
        <v>107193</v>
      </c>
      <c r="M1710" s="189">
        <f t="shared" ref="M1710" si="591">M1711+M1712</f>
        <v>20000</v>
      </c>
      <c r="N1710" s="189">
        <f t="shared" ref="N1710" si="592">N1711+N1712</f>
        <v>0</v>
      </c>
      <c r="O1710" s="189">
        <f t="shared" ref="O1710" si="593">O1711+O1712</f>
        <v>82833.349999999991</v>
      </c>
      <c r="P1710" s="189">
        <f t="shared" ref="P1710" si="594">P1711+P1712</f>
        <v>4359.6500000000005</v>
      </c>
      <c r="Q1710" s="186">
        <f t="shared" si="556"/>
        <v>107192.99999999999</v>
      </c>
    </row>
    <row r="1711" spans="1:41" s="251" customFormat="1" ht="48" customHeight="1" x14ac:dyDescent="0.25">
      <c r="A1711" s="475"/>
      <c r="B1711" s="455">
        <v>71920000</v>
      </c>
      <c r="C1711" s="3" t="s">
        <v>16</v>
      </c>
      <c r="D1711" s="87"/>
      <c r="E1711" s="87"/>
      <c r="F1711" s="179"/>
      <c r="G1711" s="94"/>
      <c r="H1711" s="146"/>
      <c r="I1711" s="179"/>
      <c r="J1711" s="5" t="s">
        <v>185</v>
      </c>
      <c r="K1711" s="90" t="s">
        <v>25</v>
      </c>
      <c r="L1711" s="188">
        <v>87193</v>
      </c>
      <c r="M1711" s="188"/>
      <c r="N1711" s="188"/>
      <c r="O1711" s="189">
        <f>L1711*0.95</f>
        <v>82833.349999999991</v>
      </c>
      <c r="P1711" s="189">
        <f>L1711*0.05</f>
        <v>4359.6500000000005</v>
      </c>
      <c r="Q1711" s="186">
        <f t="shared" si="556"/>
        <v>87192.999999999985</v>
      </c>
    </row>
    <row r="1712" spans="1:41" s="250" customFormat="1" ht="19.5" customHeight="1" x14ac:dyDescent="0.3">
      <c r="A1712" s="476"/>
      <c r="B1712" s="455">
        <v>71920000</v>
      </c>
      <c r="C1712" s="3" t="s">
        <v>16</v>
      </c>
      <c r="D1712" s="5"/>
      <c r="E1712" s="5"/>
      <c r="F1712" s="176"/>
      <c r="G1712" s="81"/>
      <c r="H1712" s="145"/>
      <c r="I1712" s="101"/>
      <c r="J1712" s="5" t="s">
        <v>303</v>
      </c>
      <c r="K1712" s="20" t="s">
        <v>298</v>
      </c>
      <c r="L1712" s="189">
        <v>20000</v>
      </c>
      <c r="M1712" s="186">
        <f t="shared" ref="M1712" si="595">L1712</f>
        <v>20000</v>
      </c>
      <c r="N1712" s="186"/>
      <c r="O1712" s="186"/>
      <c r="P1712" s="186"/>
      <c r="Q1712" s="186">
        <f t="shared" si="556"/>
        <v>20000</v>
      </c>
      <c r="R1712" s="248"/>
      <c r="S1712" s="248"/>
      <c r="T1712" s="248"/>
      <c r="U1712" s="251"/>
      <c r="V1712" s="248"/>
      <c r="W1712" s="248"/>
      <c r="X1712" s="248"/>
      <c r="Y1712" s="248"/>
      <c r="Z1712" s="248"/>
      <c r="AA1712" s="248"/>
      <c r="AB1712" s="248"/>
      <c r="AC1712" s="248"/>
      <c r="AD1712" s="248"/>
      <c r="AE1712" s="248"/>
      <c r="AF1712" s="248"/>
      <c r="AG1712" s="248"/>
      <c r="AH1712" s="248"/>
      <c r="AI1712" s="248"/>
      <c r="AJ1712" s="248"/>
      <c r="AK1712" s="248"/>
      <c r="AL1712" s="249"/>
      <c r="AM1712" s="248"/>
      <c r="AN1712" s="248"/>
      <c r="AO1712" s="248"/>
    </row>
    <row r="1713" spans="1:41" s="251" customFormat="1" ht="18" customHeight="1" x14ac:dyDescent="0.25">
      <c r="A1713" s="474">
        <v>17</v>
      </c>
      <c r="B1713" s="455">
        <v>71920000</v>
      </c>
      <c r="C1713" s="3" t="s">
        <v>16</v>
      </c>
      <c r="D1713" s="3" t="s">
        <v>64</v>
      </c>
      <c r="E1713" s="3" t="s">
        <v>92</v>
      </c>
      <c r="F1713" s="179" t="s">
        <v>211</v>
      </c>
      <c r="G1713" s="4" t="s">
        <v>68</v>
      </c>
      <c r="H1713" s="146">
        <v>5511.6</v>
      </c>
      <c r="I1713" s="179">
        <v>183</v>
      </c>
      <c r="J1713" s="448" t="s">
        <v>184</v>
      </c>
      <c r="K1713" s="7" t="s">
        <v>5</v>
      </c>
      <c r="L1713" s="189">
        <f>L1714+L1715</f>
        <v>187333</v>
      </c>
      <c r="M1713" s="189">
        <f t="shared" ref="M1713" si="596">M1714+M1715</f>
        <v>20000</v>
      </c>
      <c r="N1713" s="189">
        <f t="shared" ref="N1713" si="597">N1714+N1715</f>
        <v>0</v>
      </c>
      <c r="O1713" s="189">
        <f t="shared" ref="O1713" si="598">O1714+O1715</f>
        <v>158966.35</v>
      </c>
      <c r="P1713" s="189">
        <f t="shared" ref="P1713" si="599">P1714+P1715</f>
        <v>8366.65</v>
      </c>
      <c r="Q1713" s="186">
        <f t="shared" si="556"/>
        <v>187333</v>
      </c>
    </row>
    <row r="1714" spans="1:41" s="251" customFormat="1" ht="48" customHeight="1" x14ac:dyDescent="0.25">
      <c r="A1714" s="475"/>
      <c r="B1714" s="455">
        <v>71920000</v>
      </c>
      <c r="C1714" s="3" t="s">
        <v>16</v>
      </c>
      <c r="D1714" s="87"/>
      <c r="E1714" s="87"/>
      <c r="F1714" s="179"/>
      <c r="G1714" s="94"/>
      <c r="H1714" s="152"/>
      <c r="I1714" s="179"/>
      <c r="J1714" s="5" t="s">
        <v>185</v>
      </c>
      <c r="K1714" s="90" t="s">
        <v>25</v>
      </c>
      <c r="L1714" s="188">
        <v>167333</v>
      </c>
      <c r="M1714" s="188"/>
      <c r="N1714" s="188"/>
      <c r="O1714" s="189">
        <f>L1714*0.95</f>
        <v>158966.35</v>
      </c>
      <c r="P1714" s="189">
        <f>L1714*0.05</f>
        <v>8366.65</v>
      </c>
      <c r="Q1714" s="186">
        <f t="shared" si="556"/>
        <v>167333</v>
      </c>
    </row>
    <row r="1715" spans="1:41" s="250" customFormat="1" ht="19.5" customHeight="1" x14ac:dyDescent="0.3">
      <c r="A1715" s="476"/>
      <c r="B1715" s="455">
        <v>71920000</v>
      </c>
      <c r="C1715" s="3" t="s">
        <v>16</v>
      </c>
      <c r="D1715" s="5"/>
      <c r="E1715" s="5"/>
      <c r="F1715" s="176"/>
      <c r="G1715" s="81"/>
      <c r="H1715" s="145"/>
      <c r="I1715" s="101"/>
      <c r="J1715" s="5" t="s">
        <v>303</v>
      </c>
      <c r="K1715" s="20" t="s">
        <v>298</v>
      </c>
      <c r="L1715" s="189">
        <v>20000</v>
      </c>
      <c r="M1715" s="186">
        <f t="shared" ref="M1715" si="600">L1715</f>
        <v>20000</v>
      </c>
      <c r="N1715" s="186"/>
      <c r="O1715" s="186"/>
      <c r="P1715" s="186"/>
      <c r="Q1715" s="186">
        <f t="shared" si="556"/>
        <v>20000</v>
      </c>
      <c r="R1715" s="248"/>
      <c r="S1715" s="248"/>
      <c r="T1715" s="248"/>
      <c r="U1715" s="251"/>
      <c r="V1715" s="248"/>
      <c r="W1715" s="248"/>
      <c r="X1715" s="248"/>
      <c r="Y1715" s="248"/>
      <c r="Z1715" s="248"/>
      <c r="AA1715" s="248"/>
      <c r="AB1715" s="248"/>
      <c r="AC1715" s="248"/>
      <c r="AD1715" s="248"/>
      <c r="AE1715" s="248"/>
      <c r="AF1715" s="248"/>
      <c r="AG1715" s="248"/>
      <c r="AH1715" s="248"/>
      <c r="AI1715" s="248"/>
      <c r="AJ1715" s="248"/>
      <c r="AK1715" s="248"/>
      <c r="AL1715" s="249"/>
      <c r="AM1715" s="248"/>
      <c r="AN1715" s="248"/>
      <c r="AO1715" s="248"/>
    </row>
    <row r="1716" spans="1:41" s="251" customFormat="1" ht="18" customHeight="1" x14ac:dyDescent="0.25">
      <c r="A1716" s="474">
        <v>18</v>
      </c>
      <c r="B1716" s="455">
        <v>71920000</v>
      </c>
      <c r="C1716" s="3" t="s">
        <v>16</v>
      </c>
      <c r="D1716" s="3" t="s">
        <v>333</v>
      </c>
      <c r="E1716" s="3" t="s">
        <v>94</v>
      </c>
      <c r="F1716" s="179" t="s">
        <v>167</v>
      </c>
      <c r="G1716" s="4" t="s">
        <v>68</v>
      </c>
      <c r="H1716" s="146">
        <v>1112.9000000000001</v>
      </c>
      <c r="I1716" s="179">
        <v>19</v>
      </c>
      <c r="J1716" s="448" t="s">
        <v>184</v>
      </c>
      <c r="K1716" s="7" t="s">
        <v>5</v>
      </c>
      <c r="L1716" s="189">
        <f>L1717+L1718</f>
        <v>119405</v>
      </c>
      <c r="M1716" s="189">
        <f t="shared" ref="M1716" si="601">M1717+M1718</f>
        <v>20000</v>
      </c>
      <c r="N1716" s="189">
        <f t="shared" ref="N1716" si="602">N1717+N1718</f>
        <v>0</v>
      </c>
      <c r="O1716" s="189">
        <f t="shared" ref="O1716" si="603">O1717+O1718</f>
        <v>94434.75</v>
      </c>
      <c r="P1716" s="189">
        <f t="shared" ref="P1716" si="604">P1717+P1718</f>
        <v>4970.25</v>
      </c>
      <c r="Q1716" s="186">
        <f t="shared" si="556"/>
        <v>119405</v>
      </c>
    </row>
    <row r="1717" spans="1:41" s="251" customFormat="1" ht="48" customHeight="1" x14ac:dyDescent="0.25">
      <c r="A1717" s="475"/>
      <c r="B1717" s="455">
        <v>71920000</v>
      </c>
      <c r="C1717" s="3" t="s">
        <v>16</v>
      </c>
      <c r="D1717" s="87"/>
      <c r="E1717" s="87"/>
      <c r="F1717" s="179"/>
      <c r="G1717" s="94"/>
      <c r="H1717" s="146"/>
      <c r="I1717" s="179"/>
      <c r="J1717" s="5" t="s">
        <v>185</v>
      </c>
      <c r="K1717" s="90" t="s">
        <v>25</v>
      </c>
      <c r="L1717" s="188">
        <v>99405</v>
      </c>
      <c r="M1717" s="188"/>
      <c r="N1717" s="188"/>
      <c r="O1717" s="189">
        <f>L1717*0.95</f>
        <v>94434.75</v>
      </c>
      <c r="P1717" s="189">
        <f>L1717*0.05</f>
        <v>4970.25</v>
      </c>
      <c r="Q1717" s="186">
        <f t="shared" si="556"/>
        <v>99405</v>
      </c>
    </row>
    <row r="1718" spans="1:41" s="250" customFormat="1" ht="19.5" customHeight="1" x14ac:dyDescent="0.3">
      <c r="A1718" s="476"/>
      <c r="B1718" s="455">
        <v>71920000</v>
      </c>
      <c r="C1718" s="3" t="s">
        <v>16</v>
      </c>
      <c r="D1718" s="5"/>
      <c r="E1718" s="5"/>
      <c r="F1718" s="176"/>
      <c r="G1718" s="81"/>
      <c r="H1718" s="145"/>
      <c r="I1718" s="101"/>
      <c r="J1718" s="5" t="s">
        <v>303</v>
      </c>
      <c r="K1718" s="20" t="s">
        <v>298</v>
      </c>
      <c r="L1718" s="189">
        <v>20000</v>
      </c>
      <c r="M1718" s="186">
        <f t="shared" ref="M1718" si="605">L1718</f>
        <v>20000</v>
      </c>
      <c r="N1718" s="186"/>
      <c r="O1718" s="186"/>
      <c r="P1718" s="186"/>
      <c r="Q1718" s="186">
        <f t="shared" si="556"/>
        <v>20000</v>
      </c>
      <c r="R1718" s="248"/>
      <c r="S1718" s="248"/>
      <c r="T1718" s="248"/>
      <c r="U1718" s="251"/>
      <c r="V1718" s="248"/>
      <c r="W1718" s="248"/>
      <c r="X1718" s="248"/>
      <c r="Y1718" s="248"/>
      <c r="Z1718" s="248"/>
      <c r="AA1718" s="248"/>
      <c r="AB1718" s="248"/>
      <c r="AC1718" s="248"/>
      <c r="AD1718" s="248"/>
      <c r="AE1718" s="248"/>
      <c r="AF1718" s="248"/>
      <c r="AG1718" s="248"/>
      <c r="AH1718" s="248"/>
      <c r="AI1718" s="248"/>
      <c r="AJ1718" s="248"/>
      <c r="AK1718" s="248"/>
      <c r="AL1718" s="249"/>
      <c r="AM1718" s="248"/>
      <c r="AN1718" s="248"/>
      <c r="AO1718" s="248"/>
    </row>
    <row r="1719" spans="1:41" s="251" customFormat="1" ht="18" customHeight="1" x14ac:dyDescent="0.25">
      <c r="A1719" s="474">
        <v>19</v>
      </c>
      <c r="B1719" s="455">
        <v>71920000</v>
      </c>
      <c r="C1719" s="3" t="s">
        <v>16</v>
      </c>
      <c r="D1719" s="3" t="s">
        <v>15</v>
      </c>
      <c r="E1719" s="3" t="s">
        <v>169</v>
      </c>
      <c r="F1719" s="179">
        <v>3</v>
      </c>
      <c r="G1719" s="4" t="s">
        <v>68</v>
      </c>
      <c r="H1719" s="146">
        <v>2143.6</v>
      </c>
      <c r="I1719" s="179">
        <v>99</v>
      </c>
      <c r="J1719" s="448" t="s">
        <v>184</v>
      </c>
      <c r="K1719" s="7" t="s">
        <v>5</v>
      </c>
      <c r="L1719" s="189">
        <f>L1720+L1721</f>
        <v>87816</v>
      </c>
      <c r="M1719" s="189">
        <f t="shared" ref="M1719" si="606">M1720+M1721</f>
        <v>20000</v>
      </c>
      <c r="N1719" s="189">
        <f t="shared" ref="N1719" si="607">N1720+N1721</f>
        <v>0</v>
      </c>
      <c r="O1719" s="189">
        <f t="shared" ref="O1719" si="608">O1720+O1721</f>
        <v>64425.2</v>
      </c>
      <c r="P1719" s="189">
        <f t="shared" ref="P1719" si="609">P1720+P1721</f>
        <v>3390.8</v>
      </c>
      <c r="Q1719" s="186">
        <f t="shared" si="556"/>
        <v>87816</v>
      </c>
    </row>
    <row r="1720" spans="1:41" s="251" customFormat="1" ht="48" customHeight="1" x14ac:dyDescent="0.25">
      <c r="A1720" s="475"/>
      <c r="B1720" s="455">
        <v>71920000</v>
      </c>
      <c r="C1720" s="3" t="s">
        <v>16</v>
      </c>
      <c r="D1720" s="87"/>
      <c r="E1720" s="87"/>
      <c r="F1720" s="179"/>
      <c r="G1720" s="94"/>
      <c r="H1720" s="146"/>
      <c r="I1720" s="179"/>
      <c r="J1720" s="5" t="s">
        <v>185</v>
      </c>
      <c r="K1720" s="90" t="s">
        <v>25</v>
      </c>
      <c r="L1720" s="188">
        <v>67816</v>
      </c>
      <c r="M1720" s="188"/>
      <c r="N1720" s="188"/>
      <c r="O1720" s="189">
        <f>L1720*0.95</f>
        <v>64425.2</v>
      </c>
      <c r="P1720" s="189">
        <f>L1720*0.05</f>
        <v>3390.8</v>
      </c>
      <c r="Q1720" s="186">
        <f t="shared" si="556"/>
        <v>67816</v>
      </c>
    </row>
    <row r="1721" spans="1:41" s="250" customFormat="1" ht="19.5" customHeight="1" x14ac:dyDescent="0.3">
      <c r="A1721" s="476"/>
      <c r="B1721" s="455">
        <v>71920000</v>
      </c>
      <c r="C1721" s="3" t="s">
        <v>16</v>
      </c>
      <c r="D1721" s="5"/>
      <c r="E1721" s="5"/>
      <c r="F1721" s="176"/>
      <c r="G1721" s="81"/>
      <c r="H1721" s="145"/>
      <c r="I1721" s="101"/>
      <c r="J1721" s="5" t="s">
        <v>303</v>
      </c>
      <c r="K1721" s="20" t="s">
        <v>298</v>
      </c>
      <c r="L1721" s="189">
        <v>20000</v>
      </c>
      <c r="M1721" s="186">
        <f t="shared" ref="M1721" si="610">L1721</f>
        <v>20000</v>
      </c>
      <c r="N1721" s="186"/>
      <c r="O1721" s="186"/>
      <c r="P1721" s="186"/>
      <c r="Q1721" s="186">
        <f t="shared" si="556"/>
        <v>20000</v>
      </c>
      <c r="R1721" s="248"/>
      <c r="S1721" s="248"/>
      <c r="T1721" s="248"/>
      <c r="U1721" s="251"/>
      <c r="V1721" s="248"/>
      <c r="W1721" s="248"/>
      <c r="X1721" s="248"/>
      <c r="Y1721" s="248"/>
      <c r="Z1721" s="248"/>
      <c r="AA1721" s="248"/>
      <c r="AB1721" s="248"/>
      <c r="AC1721" s="248"/>
      <c r="AD1721" s="248"/>
      <c r="AE1721" s="248"/>
      <c r="AF1721" s="248"/>
      <c r="AG1721" s="248"/>
      <c r="AH1721" s="248"/>
      <c r="AI1721" s="248"/>
      <c r="AJ1721" s="248"/>
      <c r="AK1721" s="248"/>
      <c r="AL1721" s="249"/>
      <c r="AM1721" s="248"/>
      <c r="AN1721" s="248"/>
      <c r="AO1721" s="248"/>
    </row>
    <row r="1722" spans="1:41" s="251" customFormat="1" ht="18" customHeight="1" x14ac:dyDescent="0.25">
      <c r="A1722" s="474">
        <v>20</v>
      </c>
      <c r="B1722" s="455">
        <v>71920000</v>
      </c>
      <c r="C1722" s="3" t="s">
        <v>16</v>
      </c>
      <c r="D1722" s="3" t="s">
        <v>15</v>
      </c>
      <c r="E1722" s="3" t="s">
        <v>169</v>
      </c>
      <c r="F1722" s="179">
        <v>6</v>
      </c>
      <c r="G1722" s="4" t="s">
        <v>68</v>
      </c>
      <c r="H1722" s="146">
        <v>1490.3</v>
      </c>
      <c r="I1722" s="179">
        <v>81</v>
      </c>
      <c r="J1722" s="448" t="s">
        <v>184</v>
      </c>
      <c r="K1722" s="7" t="s">
        <v>5</v>
      </c>
      <c r="L1722" s="189">
        <f>L1723+L1724</f>
        <v>83493</v>
      </c>
      <c r="M1722" s="189">
        <f t="shared" ref="M1722" si="611">M1723+M1724</f>
        <v>20000</v>
      </c>
      <c r="N1722" s="189">
        <f t="shared" ref="N1722" si="612">N1723+N1724</f>
        <v>0</v>
      </c>
      <c r="O1722" s="189">
        <f t="shared" ref="O1722" si="613">O1723+O1724</f>
        <v>60318.35</v>
      </c>
      <c r="P1722" s="189">
        <f t="shared" ref="P1722" si="614">P1723+P1724</f>
        <v>3174.65</v>
      </c>
      <c r="Q1722" s="186">
        <f t="shared" si="556"/>
        <v>83493</v>
      </c>
    </row>
    <row r="1723" spans="1:41" s="251" customFormat="1" ht="48" customHeight="1" x14ac:dyDescent="0.25">
      <c r="A1723" s="475"/>
      <c r="B1723" s="455">
        <v>71920000</v>
      </c>
      <c r="C1723" s="3" t="s">
        <v>16</v>
      </c>
      <c r="D1723" s="87"/>
      <c r="E1723" s="87"/>
      <c r="F1723" s="179"/>
      <c r="G1723" s="94"/>
      <c r="H1723" s="146"/>
      <c r="I1723" s="179"/>
      <c r="J1723" s="5" t="s">
        <v>185</v>
      </c>
      <c r="K1723" s="90" t="s">
        <v>25</v>
      </c>
      <c r="L1723" s="188">
        <v>63493</v>
      </c>
      <c r="M1723" s="188"/>
      <c r="N1723" s="188"/>
      <c r="O1723" s="189">
        <f>L1723*0.95</f>
        <v>60318.35</v>
      </c>
      <c r="P1723" s="189">
        <f>L1723*0.05</f>
        <v>3174.65</v>
      </c>
      <c r="Q1723" s="186">
        <f t="shared" si="556"/>
        <v>63493</v>
      </c>
    </row>
    <row r="1724" spans="1:41" s="250" customFormat="1" ht="19.5" customHeight="1" x14ac:dyDescent="0.3">
      <c r="A1724" s="476"/>
      <c r="B1724" s="455">
        <v>71920000</v>
      </c>
      <c r="C1724" s="3" t="s">
        <v>16</v>
      </c>
      <c r="D1724" s="5"/>
      <c r="E1724" s="5"/>
      <c r="F1724" s="176"/>
      <c r="G1724" s="81"/>
      <c r="H1724" s="145"/>
      <c r="I1724" s="101"/>
      <c r="J1724" s="5" t="s">
        <v>303</v>
      </c>
      <c r="K1724" s="20" t="s">
        <v>298</v>
      </c>
      <c r="L1724" s="189">
        <v>20000</v>
      </c>
      <c r="M1724" s="186">
        <f t="shared" ref="M1724" si="615">L1724</f>
        <v>20000</v>
      </c>
      <c r="N1724" s="186"/>
      <c r="O1724" s="186"/>
      <c r="P1724" s="186"/>
      <c r="Q1724" s="186">
        <f t="shared" si="556"/>
        <v>20000</v>
      </c>
      <c r="R1724" s="248"/>
      <c r="S1724" s="248"/>
      <c r="T1724" s="248"/>
      <c r="U1724" s="251"/>
      <c r="V1724" s="248"/>
      <c r="W1724" s="248"/>
      <c r="X1724" s="248"/>
      <c r="Y1724" s="248"/>
      <c r="Z1724" s="248"/>
      <c r="AA1724" s="248"/>
      <c r="AB1724" s="248"/>
      <c r="AC1724" s="248"/>
      <c r="AD1724" s="248"/>
      <c r="AE1724" s="248"/>
      <c r="AF1724" s="248"/>
      <c r="AG1724" s="248"/>
      <c r="AH1724" s="248"/>
      <c r="AI1724" s="248"/>
      <c r="AJ1724" s="248"/>
      <c r="AK1724" s="248"/>
      <c r="AL1724" s="249"/>
      <c r="AM1724" s="248"/>
      <c r="AN1724" s="248"/>
      <c r="AO1724" s="248"/>
    </row>
    <row r="1725" spans="1:41" s="251" customFormat="1" ht="18" customHeight="1" x14ac:dyDescent="0.25">
      <c r="A1725" s="474">
        <v>21</v>
      </c>
      <c r="B1725" s="455">
        <v>71920000</v>
      </c>
      <c r="C1725" s="3" t="s">
        <v>16</v>
      </c>
      <c r="D1725" s="3" t="s">
        <v>15</v>
      </c>
      <c r="E1725" s="3" t="s">
        <v>169</v>
      </c>
      <c r="F1725" s="179">
        <v>7</v>
      </c>
      <c r="G1725" s="4" t="s">
        <v>68</v>
      </c>
      <c r="H1725" s="146">
        <v>2259</v>
      </c>
      <c r="I1725" s="179">
        <v>84</v>
      </c>
      <c r="J1725" s="448" t="s">
        <v>184</v>
      </c>
      <c r="K1725" s="7" t="s">
        <v>5</v>
      </c>
      <c r="L1725" s="189">
        <f>L1726+L1727</f>
        <v>87467</v>
      </c>
      <c r="M1725" s="189">
        <f t="shared" ref="M1725" si="616">M1726+M1727</f>
        <v>20000</v>
      </c>
      <c r="N1725" s="189">
        <f t="shared" ref="N1725" si="617">N1726+N1727</f>
        <v>0</v>
      </c>
      <c r="O1725" s="189">
        <f t="shared" ref="O1725" si="618">O1726+O1727</f>
        <v>64093.649999999994</v>
      </c>
      <c r="P1725" s="189">
        <f t="shared" ref="P1725" si="619">P1726+P1727</f>
        <v>3373.3500000000004</v>
      </c>
      <c r="Q1725" s="186">
        <f t="shared" si="556"/>
        <v>87467</v>
      </c>
    </row>
    <row r="1726" spans="1:41" s="251" customFormat="1" ht="48" customHeight="1" x14ac:dyDescent="0.25">
      <c r="A1726" s="475"/>
      <c r="B1726" s="455">
        <v>71920000</v>
      </c>
      <c r="C1726" s="3" t="s">
        <v>16</v>
      </c>
      <c r="D1726" s="87"/>
      <c r="E1726" s="87"/>
      <c r="F1726" s="179"/>
      <c r="G1726" s="94"/>
      <c r="H1726" s="146"/>
      <c r="I1726" s="179"/>
      <c r="J1726" s="5" t="s">
        <v>185</v>
      </c>
      <c r="K1726" s="90" t="s">
        <v>25</v>
      </c>
      <c r="L1726" s="188">
        <v>67467</v>
      </c>
      <c r="M1726" s="188"/>
      <c r="N1726" s="188"/>
      <c r="O1726" s="189">
        <f>L1726*0.95</f>
        <v>64093.649999999994</v>
      </c>
      <c r="P1726" s="189">
        <f>L1726*0.05</f>
        <v>3373.3500000000004</v>
      </c>
      <c r="Q1726" s="186">
        <f t="shared" si="556"/>
        <v>67467</v>
      </c>
    </row>
    <row r="1727" spans="1:41" s="250" customFormat="1" ht="19.5" customHeight="1" x14ac:dyDescent="0.3">
      <c r="A1727" s="476"/>
      <c r="B1727" s="455">
        <v>71920000</v>
      </c>
      <c r="C1727" s="3" t="s">
        <v>16</v>
      </c>
      <c r="D1727" s="5"/>
      <c r="E1727" s="5"/>
      <c r="F1727" s="176"/>
      <c r="G1727" s="81"/>
      <c r="H1727" s="145"/>
      <c r="I1727" s="101"/>
      <c r="J1727" s="5" t="s">
        <v>303</v>
      </c>
      <c r="K1727" s="20" t="s">
        <v>298</v>
      </c>
      <c r="L1727" s="189">
        <v>20000</v>
      </c>
      <c r="M1727" s="186">
        <f t="shared" ref="M1727" si="620">L1727</f>
        <v>20000</v>
      </c>
      <c r="N1727" s="186"/>
      <c r="O1727" s="186"/>
      <c r="P1727" s="186"/>
      <c r="Q1727" s="186">
        <f t="shared" si="556"/>
        <v>20000</v>
      </c>
      <c r="R1727" s="248"/>
      <c r="S1727" s="248"/>
      <c r="T1727" s="248"/>
      <c r="U1727" s="251"/>
      <c r="V1727" s="248"/>
      <c r="W1727" s="248"/>
      <c r="X1727" s="248"/>
      <c r="Y1727" s="248"/>
      <c r="Z1727" s="248"/>
      <c r="AA1727" s="248"/>
      <c r="AB1727" s="248"/>
      <c r="AC1727" s="248"/>
      <c r="AD1727" s="248"/>
      <c r="AE1727" s="248"/>
      <c r="AF1727" s="248"/>
      <c r="AG1727" s="248"/>
      <c r="AH1727" s="248"/>
      <c r="AI1727" s="248"/>
      <c r="AJ1727" s="248"/>
      <c r="AK1727" s="248"/>
      <c r="AL1727" s="249"/>
      <c r="AM1727" s="248"/>
      <c r="AN1727" s="248"/>
      <c r="AO1727" s="248"/>
    </row>
    <row r="1728" spans="1:41" s="251" customFormat="1" ht="18" customHeight="1" x14ac:dyDescent="0.25">
      <c r="A1728" s="474">
        <v>22</v>
      </c>
      <c r="B1728" s="455">
        <v>71920000</v>
      </c>
      <c r="C1728" s="3" t="s">
        <v>16</v>
      </c>
      <c r="D1728" s="3" t="s">
        <v>15</v>
      </c>
      <c r="E1728" s="3" t="s">
        <v>95</v>
      </c>
      <c r="F1728" s="179">
        <v>12</v>
      </c>
      <c r="G1728" s="4" t="s">
        <v>68</v>
      </c>
      <c r="H1728" s="146">
        <v>616.9</v>
      </c>
      <c r="I1728" s="179">
        <v>22</v>
      </c>
      <c r="J1728" s="448" t="s">
        <v>184</v>
      </c>
      <c r="K1728" s="7" t="s">
        <v>5</v>
      </c>
      <c r="L1728" s="189">
        <f>L1729+L1730</f>
        <v>71411</v>
      </c>
      <c r="M1728" s="189">
        <f t="shared" ref="M1728" si="621">M1729+M1730</f>
        <v>71411</v>
      </c>
      <c r="N1728" s="189">
        <f t="shared" ref="N1728" si="622">N1729+N1730</f>
        <v>0</v>
      </c>
      <c r="O1728" s="189">
        <f t="shared" ref="O1728" si="623">O1729+O1730</f>
        <v>0</v>
      </c>
      <c r="P1728" s="189">
        <f t="shared" ref="P1728" si="624">P1729+P1730</f>
        <v>0</v>
      </c>
      <c r="Q1728" s="186">
        <f t="shared" si="556"/>
        <v>71411</v>
      </c>
    </row>
    <row r="1729" spans="1:41" s="251" customFormat="1" ht="48" customHeight="1" x14ac:dyDescent="0.25">
      <c r="A1729" s="475"/>
      <c r="B1729" s="455">
        <v>71920000</v>
      </c>
      <c r="C1729" s="3" t="s">
        <v>16</v>
      </c>
      <c r="D1729" s="3"/>
      <c r="E1729" s="3"/>
      <c r="F1729" s="179"/>
      <c r="G1729" s="94"/>
      <c r="H1729" s="146"/>
      <c r="I1729" s="179"/>
      <c r="J1729" s="5" t="s">
        <v>185</v>
      </c>
      <c r="K1729" s="90" t="s">
        <v>25</v>
      </c>
      <c r="L1729" s="188">
        <v>51411</v>
      </c>
      <c r="M1729" s="188">
        <f>L1729</f>
        <v>51411</v>
      </c>
      <c r="N1729" s="188"/>
      <c r="O1729" s="189"/>
      <c r="P1729" s="189"/>
      <c r="Q1729" s="186">
        <f t="shared" si="556"/>
        <v>51411</v>
      </c>
    </row>
    <row r="1730" spans="1:41" s="250" customFormat="1" ht="19.5" customHeight="1" x14ac:dyDescent="0.3">
      <c r="A1730" s="476"/>
      <c r="B1730" s="455">
        <v>71920000</v>
      </c>
      <c r="C1730" s="3" t="s">
        <v>16</v>
      </c>
      <c r="D1730" s="5"/>
      <c r="E1730" s="5"/>
      <c r="F1730" s="176"/>
      <c r="G1730" s="81"/>
      <c r="H1730" s="145"/>
      <c r="I1730" s="101"/>
      <c r="J1730" s="5" t="s">
        <v>303</v>
      </c>
      <c r="K1730" s="20" t="s">
        <v>298</v>
      </c>
      <c r="L1730" s="189">
        <v>20000</v>
      </c>
      <c r="M1730" s="186">
        <f t="shared" ref="M1730" si="625">L1730</f>
        <v>20000</v>
      </c>
      <c r="N1730" s="186"/>
      <c r="O1730" s="186"/>
      <c r="P1730" s="186"/>
      <c r="Q1730" s="186">
        <f t="shared" si="556"/>
        <v>20000</v>
      </c>
      <c r="R1730" s="248"/>
      <c r="S1730" s="248"/>
      <c r="T1730" s="248"/>
      <c r="U1730" s="251"/>
      <c r="V1730" s="248"/>
      <c r="W1730" s="248"/>
      <c r="X1730" s="248"/>
      <c r="Y1730" s="248"/>
      <c r="Z1730" s="248"/>
      <c r="AA1730" s="248"/>
      <c r="AB1730" s="248"/>
      <c r="AC1730" s="248"/>
      <c r="AD1730" s="248"/>
      <c r="AE1730" s="248"/>
      <c r="AF1730" s="248"/>
      <c r="AG1730" s="248"/>
      <c r="AH1730" s="248"/>
      <c r="AI1730" s="248"/>
      <c r="AJ1730" s="248"/>
      <c r="AK1730" s="248"/>
      <c r="AL1730" s="249"/>
      <c r="AM1730" s="248"/>
      <c r="AN1730" s="248"/>
      <c r="AO1730" s="248"/>
    </row>
    <row r="1731" spans="1:41" ht="18" customHeight="1" x14ac:dyDescent="0.25">
      <c r="A1731" s="480" t="s">
        <v>235</v>
      </c>
      <c r="B1731" s="481"/>
      <c r="C1731" s="481"/>
      <c r="D1731" s="481"/>
      <c r="E1731" s="482"/>
      <c r="F1731" s="101">
        <v>2</v>
      </c>
      <c r="G1731" s="454" t="s">
        <v>5</v>
      </c>
      <c r="H1731" s="143">
        <f>H1733+H1737</f>
        <v>5020.6000000000004</v>
      </c>
      <c r="I1731" s="101">
        <f>I1733+I1737</f>
        <v>178</v>
      </c>
      <c r="J1731" s="454" t="s">
        <v>5</v>
      </c>
      <c r="K1731" s="7" t="s">
        <v>5</v>
      </c>
      <c r="L1731" s="143">
        <f>L1733+L1737</f>
        <v>7622771</v>
      </c>
      <c r="M1731" s="143">
        <f>M1733+M1737</f>
        <v>7425188</v>
      </c>
      <c r="N1731" s="143">
        <f>N1733+N1737</f>
        <v>0</v>
      </c>
      <c r="O1731" s="143">
        <f>O1732+O1733+O1737</f>
        <v>188999.99999999997</v>
      </c>
      <c r="P1731" s="143">
        <f>P1733+P1737</f>
        <v>9879.1500000000015</v>
      </c>
      <c r="Q1731" s="186">
        <f t="shared" si="556"/>
        <v>7624067.1500000004</v>
      </c>
    </row>
    <row r="1732" spans="1:41" ht="18" customHeight="1" x14ac:dyDescent="0.25">
      <c r="A1732" s="448"/>
      <c r="B1732" s="480" t="s">
        <v>97</v>
      </c>
      <c r="C1732" s="481"/>
      <c r="D1732" s="481"/>
      <c r="E1732" s="481"/>
      <c r="F1732" s="481"/>
      <c r="G1732" s="481"/>
      <c r="H1732" s="481"/>
      <c r="I1732" s="482"/>
      <c r="J1732" s="454" t="s">
        <v>5</v>
      </c>
      <c r="K1732" s="7" t="s">
        <v>5</v>
      </c>
      <c r="L1732" s="186"/>
      <c r="M1732" s="187"/>
      <c r="N1732" s="187"/>
      <c r="O1732" s="186">
        <v>1296.1500000000001</v>
      </c>
      <c r="P1732" s="187"/>
      <c r="Q1732" s="186">
        <f t="shared" si="556"/>
        <v>1296.1500000000001</v>
      </c>
    </row>
    <row r="1733" spans="1:41" ht="18" customHeight="1" x14ac:dyDescent="0.25">
      <c r="A1733" s="471">
        <v>1</v>
      </c>
      <c r="B1733" s="4">
        <v>71923000</v>
      </c>
      <c r="C1733" s="8" t="s">
        <v>11</v>
      </c>
      <c r="D1733" s="8" t="s">
        <v>171</v>
      </c>
      <c r="E1733" s="3" t="s">
        <v>351</v>
      </c>
      <c r="F1733" s="101">
        <v>14</v>
      </c>
      <c r="G1733" s="114" t="s">
        <v>68</v>
      </c>
      <c r="H1733" s="137">
        <v>1298.5</v>
      </c>
      <c r="I1733" s="101">
        <v>40</v>
      </c>
      <c r="J1733" s="448" t="s">
        <v>184</v>
      </c>
      <c r="K1733" s="454" t="s">
        <v>5</v>
      </c>
      <c r="L1733" s="189">
        <f>L1734+L1735+L1736</f>
        <v>7405188</v>
      </c>
      <c r="M1733" s="164">
        <f>L1733</f>
        <v>7405188</v>
      </c>
      <c r="N1733" s="189">
        <v>0</v>
      </c>
      <c r="O1733" s="189">
        <v>0</v>
      </c>
      <c r="P1733" s="144">
        <v>0</v>
      </c>
      <c r="Q1733" s="186">
        <f t="shared" si="556"/>
        <v>7405188</v>
      </c>
    </row>
    <row r="1734" spans="1:41" s="250" customFormat="1" ht="19.5" customHeight="1" x14ac:dyDescent="0.3">
      <c r="A1734" s="472"/>
      <c r="B1734" s="4">
        <v>71923000</v>
      </c>
      <c r="C1734" s="23" t="s">
        <v>11</v>
      </c>
      <c r="D1734" s="5"/>
      <c r="E1734" s="5"/>
      <c r="F1734" s="176"/>
      <c r="G1734" s="81"/>
      <c r="H1734" s="145"/>
      <c r="I1734" s="101"/>
      <c r="J1734" s="5" t="s">
        <v>303</v>
      </c>
      <c r="K1734" s="20" t="s">
        <v>298</v>
      </c>
      <c r="L1734" s="189">
        <v>20000</v>
      </c>
      <c r="M1734" s="151">
        <f t="shared" ref="M1734:M1736" si="626">L1734</f>
        <v>20000</v>
      </c>
      <c r="N1734" s="186"/>
      <c r="O1734" s="186"/>
      <c r="P1734" s="186"/>
      <c r="Q1734" s="186">
        <f t="shared" si="556"/>
        <v>20000</v>
      </c>
      <c r="R1734" s="248"/>
      <c r="S1734" s="248"/>
      <c r="T1734" s="248"/>
      <c r="U1734" s="251"/>
      <c r="V1734" s="248"/>
      <c r="W1734" s="248"/>
      <c r="X1734" s="248"/>
      <c r="Y1734" s="248"/>
      <c r="Z1734" s="248"/>
      <c r="AA1734" s="248"/>
      <c r="AB1734" s="248"/>
      <c r="AC1734" s="248"/>
      <c r="AD1734" s="248"/>
      <c r="AE1734" s="248"/>
      <c r="AF1734" s="248"/>
      <c r="AG1734" s="248"/>
      <c r="AH1734" s="248"/>
      <c r="AI1734" s="248"/>
      <c r="AJ1734" s="248"/>
      <c r="AK1734" s="248"/>
      <c r="AL1734" s="249"/>
      <c r="AM1734" s="248"/>
      <c r="AN1734" s="248"/>
      <c r="AO1734" s="248"/>
    </row>
    <row r="1735" spans="1:41" ht="18" customHeight="1" x14ac:dyDescent="0.25">
      <c r="A1735" s="472"/>
      <c r="B1735" s="4">
        <v>71923000</v>
      </c>
      <c r="C1735" s="8" t="s">
        <v>11</v>
      </c>
      <c r="D1735" s="8"/>
      <c r="E1735" s="8"/>
      <c r="F1735" s="101"/>
      <c r="G1735" s="114"/>
      <c r="H1735" s="137"/>
      <c r="I1735" s="101"/>
      <c r="J1735" s="8" t="s">
        <v>191</v>
      </c>
      <c r="K1735" s="20" t="s">
        <v>9</v>
      </c>
      <c r="L1735" s="189">
        <v>7230456</v>
      </c>
      <c r="M1735" s="151">
        <f t="shared" si="626"/>
        <v>7230456</v>
      </c>
      <c r="N1735" s="189"/>
      <c r="O1735" s="189"/>
      <c r="P1735" s="189"/>
      <c r="Q1735" s="186">
        <f t="shared" si="556"/>
        <v>7230456</v>
      </c>
    </row>
    <row r="1736" spans="1:41" s="251" customFormat="1" ht="18" customHeight="1" x14ac:dyDescent="0.25">
      <c r="A1736" s="473"/>
      <c r="B1736" s="4">
        <v>71923000</v>
      </c>
      <c r="C1736" s="8" t="s">
        <v>11</v>
      </c>
      <c r="D1736" s="8"/>
      <c r="E1736" s="8"/>
      <c r="F1736" s="101"/>
      <c r="G1736" s="114"/>
      <c r="H1736" s="137"/>
      <c r="I1736" s="101"/>
      <c r="J1736" s="15" t="s">
        <v>189</v>
      </c>
      <c r="K1736" s="4">
        <v>21</v>
      </c>
      <c r="L1736" s="189">
        <v>154732</v>
      </c>
      <c r="M1736" s="151">
        <f t="shared" si="626"/>
        <v>154732</v>
      </c>
      <c r="N1736" s="189"/>
      <c r="O1736" s="189"/>
      <c r="P1736" s="189"/>
      <c r="Q1736" s="186">
        <f t="shared" ref="Q1736:Q1799" si="627">M1736+N1736+O1736+P1736</f>
        <v>154732</v>
      </c>
    </row>
    <row r="1737" spans="1:41" s="251" customFormat="1" ht="18" customHeight="1" x14ac:dyDescent="0.25">
      <c r="A1737" s="488">
        <v>2</v>
      </c>
      <c r="B1737" s="4">
        <v>71923000</v>
      </c>
      <c r="C1737" s="23" t="s">
        <v>11</v>
      </c>
      <c r="D1737" s="8" t="s">
        <v>171</v>
      </c>
      <c r="E1737" s="8" t="s">
        <v>286</v>
      </c>
      <c r="F1737" s="101">
        <v>30</v>
      </c>
      <c r="G1737" s="114" t="s">
        <v>68</v>
      </c>
      <c r="H1737" s="137">
        <v>3722.1</v>
      </c>
      <c r="I1737" s="101">
        <v>138</v>
      </c>
      <c r="J1737" s="448" t="s">
        <v>184</v>
      </c>
      <c r="K1737" s="47" t="s">
        <v>5</v>
      </c>
      <c r="L1737" s="189">
        <f>L1738+L1739</f>
        <v>217583</v>
      </c>
      <c r="M1737" s="189">
        <f t="shared" ref="M1737" si="628">M1738+M1739</f>
        <v>20000</v>
      </c>
      <c r="N1737" s="189">
        <f t="shared" ref="N1737" si="629">N1738+N1739</f>
        <v>0</v>
      </c>
      <c r="O1737" s="189">
        <f t="shared" ref="O1737" si="630">O1738+O1739</f>
        <v>187703.84999999998</v>
      </c>
      <c r="P1737" s="189">
        <f t="shared" ref="P1737" si="631">P1738+P1739</f>
        <v>9879.1500000000015</v>
      </c>
      <c r="Q1737" s="186">
        <f t="shared" si="627"/>
        <v>217582.99999999997</v>
      </c>
    </row>
    <row r="1738" spans="1:41" s="251" customFormat="1" ht="48" customHeight="1" x14ac:dyDescent="0.25">
      <c r="A1738" s="489"/>
      <c r="B1738" s="4">
        <v>71923000</v>
      </c>
      <c r="C1738" s="23" t="s">
        <v>11</v>
      </c>
      <c r="D1738" s="3"/>
      <c r="E1738" s="3"/>
      <c r="F1738" s="179"/>
      <c r="G1738" s="94"/>
      <c r="H1738" s="146"/>
      <c r="I1738" s="179"/>
      <c r="J1738" s="5" t="s">
        <v>185</v>
      </c>
      <c r="K1738" s="90" t="s">
        <v>25</v>
      </c>
      <c r="L1738" s="188">
        <v>197583</v>
      </c>
      <c r="M1738" s="188"/>
      <c r="N1738" s="188"/>
      <c r="O1738" s="189">
        <f>L1738*0.95</f>
        <v>187703.84999999998</v>
      </c>
      <c r="P1738" s="189">
        <f>L1738*0.05</f>
        <v>9879.1500000000015</v>
      </c>
      <c r="Q1738" s="186">
        <f>M1738+N1738+O1738+P1738</f>
        <v>197582.99999999997</v>
      </c>
    </row>
    <row r="1739" spans="1:41" s="250" customFormat="1" ht="19.5" customHeight="1" x14ac:dyDescent="0.3">
      <c r="A1739" s="490"/>
      <c r="B1739" s="4">
        <v>71923000</v>
      </c>
      <c r="C1739" s="23" t="s">
        <v>11</v>
      </c>
      <c r="D1739" s="5"/>
      <c r="E1739" s="5"/>
      <c r="F1739" s="176"/>
      <c r="G1739" s="81"/>
      <c r="H1739" s="145"/>
      <c r="I1739" s="101"/>
      <c r="J1739" s="5" t="s">
        <v>303</v>
      </c>
      <c r="K1739" s="20" t="s">
        <v>298</v>
      </c>
      <c r="L1739" s="189">
        <v>20000</v>
      </c>
      <c r="M1739" s="186">
        <f t="shared" ref="M1739" si="632">L1739</f>
        <v>20000</v>
      </c>
      <c r="N1739" s="186"/>
      <c r="O1739" s="186"/>
      <c r="P1739" s="186"/>
      <c r="Q1739" s="186">
        <f t="shared" si="627"/>
        <v>20000</v>
      </c>
      <c r="R1739" s="248"/>
      <c r="S1739" s="248"/>
      <c r="T1739" s="248"/>
      <c r="U1739" s="251"/>
      <c r="V1739" s="248"/>
      <c r="W1739" s="248"/>
      <c r="X1739" s="248"/>
      <c r="Y1739" s="248"/>
      <c r="Z1739" s="248"/>
      <c r="AA1739" s="248"/>
      <c r="AB1739" s="248"/>
      <c r="AC1739" s="248"/>
      <c r="AD1739" s="248"/>
      <c r="AE1739" s="248"/>
      <c r="AF1739" s="248"/>
      <c r="AG1739" s="248"/>
      <c r="AH1739" s="248"/>
      <c r="AI1739" s="248"/>
      <c r="AJ1739" s="248"/>
      <c r="AK1739" s="248"/>
      <c r="AL1739" s="249"/>
      <c r="AM1739" s="248"/>
      <c r="AN1739" s="248"/>
      <c r="AO1739" s="248"/>
    </row>
    <row r="1740" spans="1:41" ht="18" customHeight="1" x14ac:dyDescent="0.25">
      <c r="A1740" s="480" t="s">
        <v>236</v>
      </c>
      <c r="B1740" s="481"/>
      <c r="C1740" s="481"/>
      <c r="D1740" s="481"/>
      <c r="E1740" s="482"/>
      <c r="F1740" s="101">
        <v>3</v>
      </c>
      <c r="G1740" s="454" t="s">
        <v>5</v>
      </c>
      <c r="H1740" s="143">
        <f>H1742+H1747+H1751</f>
        <v>2524.3000000000002</v>
      </c>
      <c r="I1740" s="101">
        <f>I1742+I1747+I1751</f>
        <v>119</v>
      </c>
      <c r="J1740" s="454" t="s">
        <v>5</v>
      </c>
      <c r="K1740" s="7" t="s">
        <v>5</v>
      </c>
      <c r="L1740" s="143">
        <f>L1742+L1747+L1751</f>
        <v>1961721</v>
      </c>
      <c r="M1740" s="143">
        <f>M1742+M1747+M1751</f>
        <v>1761721</v>
      </c>
      <c r="N1740" s="143">
        <f>N1742+N1747+N1751</f>
        <v>0</v>
      </c>
      <c r="O1740" s="143">
        <f>O1741+O1742+O1747+O1751</f>
        <v>191000</v>
      </c>
      <c r="P1740" s="143">
        <f>P1742+P1747+P1751</f>
        <v>10000</v>
      </c>
      <c r="Q1740" s="186">
        <f>M1740+N1740+O1740+P1740</f>
        <v>1962721</v>
      </c>
    </row>
    <row r="1741" spans="1:41" ht="18" customHeight="1" x14ac:dyDescent="0.25">
      <c r="A1741" s="448"/>
      <c r="B1741" s="480" t="s">
        <v>97</v>
      </c>
      <c r="C1741" s="481"/>
      <c r="D1741" s="481"/>
      <c r="E1741" s="481"/>
      <c r="F1741" s="481"/>
      <c r="G1741" s="481"/>
      <c r="H1741" s="481"/>
      <c r="I1741" s="482"/>
      <c r="J1741" s="454" t="s">
        <v>5</v>
      </c>
      <c r="K1741" s="7" t="s">
        <v>5</v>
      </c>
      <c r="L1741" s="188"/>
      <c r="M1741" s="188"/>
      <c r="N1741" s="188"/>
      <c r="O1741" s="188">
        <v>1000</v>
      </c>
      <c r="P1741" s="188"/>
      <c r="Q1741" s="186">
        <f t="shared" si="627"/>
        <v>1000</v>
      </c>
    </row>
    <row r="1742" spans="1:41" ht="18" customHeight="1" x14ac:dyDescent="0.25">
      <c r="A1742" s="477">
        <v>1</v>
      </c>
      <c r="B1742" s="4">
        <v>71926000</v>
      </c>
      <c r="C1742" s="15" t="s">
        <v>10</v>
      </c>
      <c r="D1742" s="15" t="s">
        <v>237</v>
      </c>
      <c r="E1742" s="15" t="s">
        <v>238</v>
      </c>
      <c r="F1742" s="177">
        <v>17</v>
      </c>
      <c r="G1742" s="4" t="s">
        <v>68</v>
      </c>
      <c r="H1742" s="153">
        <v>1363</v>
      </c>
      <c r="I1742" s="177">
        <v>81</v>
      </c>
      <c r="J1742" s="448" t="s">
        <v>184</v>
      </c>
      <c r="K1742" s="7" t="s">
        <v>5</v>
      </c>
      <c r="L1742" s="164">
        <f>L1743+L1744+L1745+L1746</f>
        <v>1450403</v>
      </c>
      <c r="M1742" s="164">
        <f>L1742</f>
        <v>1450403</v>
      </c>
      <c r="N1742" s="189">
        <v>0</v>
      </c>
      <c r="O1742" s="164">
        <v>0</v>
      </c>
      <c r="P1742" s="144">
        <v>0</v>
      </c>
      <c r="Q1742" s="186">
        <f t="shared" si="627"/>
        <v>1450403</v>
      </c>
    </row>
    <row r="1743" spans="1:41" ht="18" customHeight="1" x14ac:dyDescent="0.25">
      <c r="A1743" s="478"/>
      <c r="B1743" s="4">
        <v>71926000</v>
      </c>
      <c r="C1743" s="15" t="s">
        <v>10</v>
      </c>
      <c r="D1743" s="15"/>
      <c r="E1743" s="15"/>
      <c r="F1743" s="177"/>
      <c r="G1743" s="4"/>
      <c r="H1743" s="153"/>
      <c r="I1743" s="177"/>
      <c r="J1743" s="448" t="s">
        <v>231</v>
      </c>
      <c r="K1743" s="19" t="s">
        <v>6</v>
      </c>
      <c r="L1743" s="164">
        <v>488674</v>
      </c>
      <c r="M1743" s="151">
        <f t="shared" ref="M1743:M1746" si="633">L1743</f>
        <v>488674</v>
      </c>
      <c r="N1743" s="164"/>
      <c r="O1743" s="164"/>
      <c r="P1743" s="164"/>
      <c r="Q1743" s="186">
        <f t="shared" si="627"/>
        <v>488674</v>
      </c>
    </row>
    <row r="1744" spans="1:41" ht="32.25" customHeight="1" x14ac:dyDescent="0.25">
      <c r="A1744" s="478"/>
      <c r="B1744" s="4">
        <v>71926000</v>
      </c>
      <c r="C1744" s="15" t="s">
        <v>10</v>
      </c>
      <c r="D1744" s="15"/>
      <c r="E1744" s="15"/>
      <c r="F1744" s="177"/>
      <c r="G1744" s="4"/>
      <c r="H1744" s="153"/>
      <c r="I1744" s="177"/>
      <c r="J1744" s="448" t="s">
        <v>219</v>
      </c>
      <c r="K1744" s="2" t="s">
        <v>69</v>
      </c>
      <c r="L1744" s="164">
        <v>847690</v>
      </c>
      <c r="M1744" s="151">
        <f t="shared" si="633"/>
        <v>847690</v>
      </c>
      <c r="N1744" s="164"/>
      <c r="O1744" s="164"/>
      <c r="P1744" s="164"/>
      <c r="Q1744" s="186">
        <f t="shared" si="627"/>
        <v>847690</v>
      </c>
    </row>
    <row r="1745" spans="1:41" ht="34.5" customHeight="1" x14ac:dyDescent="0.25">
      <c r="A1745" s="478"/>
      <c r="B1745" s="4">
        <v>71926000</v>
      </c>
      <c r="C1745" s="15" t="s">
        <v>10</v>
      </c>
      <c r="D1745" s="15"/>
      <c r="E1745" s="15"/>
      <c r="F1745" s="177"/>
      <c r="G1745" s="4"/>
      <c r="H1745" s="153"/>
      <c r="I1745" s="177"/>
      <c r="J1745" s="42" t="s">
        <v>239</v>
      </c>
      <c r="K1745" s="21" t="s">
        <v>240</v>
      </c>
      <c r="L1745" s="164">
        <v>83650</v>
      </c>
      <c r="M1745" s="151">
        <f t="shared" si="633"/>
        <v>83650</v>
      </c>
      <c r="N1745" s="164"/>
      <c r="O1745" s="164"/>
      <c r="P1745" s="164"/>
      <c r="Q1745" s="186">
        <f t="shared" si="627"/>
        <v>83650</v>
      </c>
    </row>
    <row r="1746" spans="1:41" s="251" customFormat="1" ht="18" customHeight="1" x14ac:dyDescent="0.25">
      <c r="A1746" s="479"/>
      <c r="B1746" s="4">
        <v>71926000</v>
      </c>
      <c r="C1746" s="15" t="s">
        <v>10</v>
      </c>
      <c r="D1746" s="8"/>
      <c r="E1746" s="8"/>
      <c r="F1746" s="101"/>
      <c r="G1746" s="114"/>
      <c r="H1746" s="137"/>
      <c r="I1746" s="101"/>
      <c r="J1746" s="15" t="s">
        <v>189</v>
      </c>
      <c r="K1746" s="4">
        <v>21</v>
      </c>
      <c r="L1746" s="189">
        <v>30389</v>
      </c>
      <c r="M1746" s="151">
        <f t="shared" si="633"/>
        <v>30389</v>
      </c>
      <c r="N1746" s="189"/>
      <c r="O1746" s="189"/>
      <c r="P1746" s="189"/>
      <c r="Q1746" s="186">
        <f t="shared" si="627"/>
        <v>30389</v>
      </c>
    </row>
    <row r="1747" spans="1:41" ht="18" customHeight="1" x14ac:dyDescent="0.25">
      <c r="A1747" s="477">
        <v>2</v>
      </c>
      <c r="B1747" s="4">
        <v>71926000</v>
      </c>
      <c r="C1747" s="15" t="s">
        <v>10</v>
      </c>
      <c r="D1747" s="15" t="s">
        <v>174</v>
      </c>
      <c r="E1747" s="15" t="s">
        <v>241</v>
      </c>
      <c r="F1747" s="177" t="s">
        <v>38</v>
      </c>
      <c r="G1747" s="4" t="s">
        <v>68</v>
      </c>
      <c r="H1747" s="153">
        <v>459.6</v>
      </c>
      <c r="I1747" s="177">
        <v>14</v>
      </c>
      <c r="J1747" s="448" t="s">
        <v>184</v>
      </c>
      <c r="K1747" s="4" t="s">
        <v>5</v>
      </c>
      <c r="L1747" s="164">
        <f>L1748+L1749+L1750</f>
        <v>291318</v>
      </c>
      <c r="M1747" s="164">
        <f>L1747</f>
        <v>291318</v>
      </c>
      <c r="N1747" s="189">
        <v>0</v>
      </c>
      <c r="O1747" s="164">
        <v>0</v>
      </c>
      <c r="P1747" s="144">
        <v>0</v>
      </c>
      <c r="Q1747" s="186">
        <f t="shared" si="627"/>
        <v>291318</v>
      </c>
    </row>
    <row r="1748" spans="1:41" ht="32.25" customHeight="1" x14ac:dyDescent="0.25">
      <c r="A1748" s="478"/>
      <c r="B1748" s="4">
        <v>71926000</v>
      </c>
      <c r="C1748" s="15" t="s">
        <v>10</v>
      </c>
      <c r="D1748" s="15"/>
      <c r="E1748" s="15"/>
      <c r="F1748" s="177"/>
      <c r="G1748" s="4"/>
      <c r="H1748" s="153"/>
      <c r="I1748" s="177"/>
      <c r="J1748" s="448" t="s">
        <v>219</v>
      </c>
      <c r="K1748" s="2" t="s">
        <v>69</v>
      </c>
      <c r="L1748" s="164">
        <v>152013</v>
      </c>
      <c r="M1748" s="151">
        <f t="shared" ref="M1748:M1750" si="634">L1748</f>
        <v>152013</v>
      </c>
      <c r="N1748" s="164"/>
      <c r="O1748" s="164"/>
      <c r="P1748" s="164"/>
      <c r="Q1748" s="186">
        <f t="shared" si="627"/>
        <v>152013</v>
      </c>
    </row>
    <row r="1749" spans="1:41" ht="18" customHeight="1" x14ac:dyDescent="0.25">
      <c r="A1749" s="478"/>
      <c r="B1749" s="4">
        <v>71926000</v>
      </c>
      <c r="C1749" s="15" t="s">
        <v>10</v>
      </c>
      <c r="D1749" s="15"/>
      <c r="E1749" s="15"/>
      <c r="F1749" s="177"/>
      <c r="G1749" s="4"/>
      <c r="H1749" s="153"/>
      <c r="I1749" s="177"/>
      <c r="J1749" s="15" t="s">
        <v>186</v>
      </c>
      <c r="K1749" s="4">
        <v>10</v>
      </c>
      <c r="L1749" s="164">
        <v>133201</v>
      </c>
      <c r="M1749" s="151">
        <f t="shared" si="634"/>
        <v>133201</v>
      </c>
      <c r="N1749" s="164"/>
      <c r="O1749" s="164"/>
      <c r="P1749" s="164"/>
      <c r="Q1749" s="186">
        <f t="shared" si="627"/>
        <v>133201</v>
      </c>
    </row>
    <row r="1750" spans="1:41" s="251" customFormat="1" ht="18" customHeight="1" x14ac:dyDescent="0.25">
      <c r="A1750" s="479"/>
      <c r="B1750" s="4">
        <v>71926000</v>
      </c>
      <c r="C1750" s="15" t="s">
        <v>10</v>
      </c>
      <c r="D1750" s="8"/>
      <c r="E1750" s="8"/>
      <c r="F1750" s="101"/>
      <c r="G1750" s="114"/>
      <c r="H1750" s="137"/>
      <c r="I1750" s="101"/>
      <c r="J1750" s="15" t="s">
        <v>189</v>
      </c>
      <c r="K1750" s="4">
        <v>21</v>
      </c>
      <c r="L1750" s="189">
        <v>6104</v>
      </c>
      <c r="M1750" s="151">
        <f t="shared" si="634"/>
        <v>6104</v>
      </c>
      <c r="N1750" s="189"/>
      <c r="O1750" s="189"/>
      <c r="P1750" s="189"/>
      <c r="Q1750" s="186">
        <f t="shared" si="627"/>
        <v>6104</v>
      </c>
    </row>
    <row r="1751" spans="1:41" ht="18" customHeight="1" x14ac:dyDescent="0.25">
      <c r="A1751" s="440">
        <v>3</v>
      </c>
      <c r="B1751" s="4">
        <v>71926000</v>
      </c>
      <c r="C1751" s="15" t="s">
        <v>10</v>
      </c>
      <c r="D1751" s="15" t="s">
        <v>174</v>
      </c>
      <c r="E1751" s="15" t="s">
        <v>241</v>
      </c>
      <c r="F1751" s="177" t="s">
        <v>304</v>
      </c>
      <c r="G1751" s="4" t="s">
        <v>68</v>
      </c>
      <c r="H1751" s="153">
        <v>701.7</v>
      </c>
      <c r="I1751" s="177">
        <v>24</v>
      </c>
      <c r="J1751" s="448" t="s">
        <v>184</v>
      </c>
      <c r="K1751" s="4" t="s">
        <v>5</v>
      </c>
      <c r="L1751" s="189">
        <f>L1752+L1753</f>
        <v>220000</v>
      </c>
      <c r="M1751" s="189">
        <f t="shared" ref="M1751:P1751" si="635">M1752+M1753</f>
        <v>20000</v>
      </c>
      <c r="N1751" s="189">
        <f t="shared" si="635"/>
        <v>0</v>
      </c>
      <c r="O1751" s="189">
        <f t="shared" si="635"/>
        <v>190000</v>
      </c>
      <c r="P1751" s="189">
        <f t="shared" si="635"/>
        <v>10000</v>
      </c>
      <c r="Q1751" s="186">
        <f t="shared" ref="Q1751:Q1753" si="636">M1751+N1751+O1751+P1751</f>
        <v>220000</v>
      </c>
    </row>
    <row r="1752" spans="1:41" ht="48" customHeight="1" x14ac:dyDescent="0.25">
      <c r="A1752" s="441"/>
      <c r="B1752" s="4">
        <v>71926000</v>
      </c>
      <c r="C1752" s="15" t="s">
        <v>10</v>
      </c>
      <c r="D1752" s="15"/>
      <c r="E1752" s="15"/>
      <c r="F1752" s="177"/>
      <c r="G1752" s="4"/>
      <c r="H1752" s="153"/>
      <c r="I1752" s="177"/>
      <c r="J1752" s="5" t="s">
        <v>185</v>
      </c>
      <c r="K1752" s="90" t="s">
        <v>25</v>
      </c>
      <c r="L1752" s="188">
        <v>200000</v>
      </c>
      <c r="M1752" s="188"/>
      <c r="N1752" s="188"/>
      <c r="O1752" s="189">
        <f>L1752*0.95</f>
        <v>190000</v>
      </c>
      <c r="P1752" s="189">
        <f>L1752*0.05</f>
        <v>10000</v>
      </c>
      <c r="Q1752" s="186">
        <f t="shared" si="636"/>
        <v>200000</v>
      </c>
    </row>
    <row r="1753" spans="1:41" ht="19.5" customHeight="1" x14ac:dyDescent="0.25">
      <c r="A1753" s="442"/>
      <c r="B1753" s="4">
        <v>71926000</v>
      </c>
      <c r="C1753" s="15" t="s">
        <v>10</v>
      </c>
      <c r="D1753" s="15"/>
      <c r="E1753" s="15"/>
      <c r="F1753" s="177"/>
      <c r="G1753" s="4"/>
      <c r="H1753" s="153"/>
      <c r="I1753" s="177"/>
      <c r="J1753" s="5" t="s">
        <v>303</v>
      </c>
      <c r="K1753" s="20" t="s">
        <v>298</v>
      </c>
      <c r="L1753" s="189">
        <v>20000</v>
      </c>
      <c r="M1753" s="186">
        <f t="shared" ref="M1753" si="637">L1753</f>
        <v>20000</v>
      </c>
      <c r="N1753" s="186"/>
      <c r="O1753" s="186"/>
      <c r="P1753" s="186"/>
      <c r="Q1753" s="186">
        <f t="shared" si="636"/>
        <v>20000</v>
      </c>
    </row>
    <row r="1754" spans="1:41" ht="18" customHeight="1" x14ac:dyDescent="0.25">
      <c r="A1754" s="480" t="s">
        <v>242</v>
      </c>
      <c r="B1754" s="481"/>
      <c r="C1754" s="481"/>
      <c r="D1754" s="481"/>
      <c r="E1754" s="482"/>
      <c r="F1754" s="101">
        <v>4</v>
      </c>
      <c r="G1754" s="454" t="s">
        <v>5</v>
      </c>
      <c r="H1754" s="143">
        <f>H1756+H1761+H1766+H1770</f>
        <v>4069.3999999999996</v>
      </c>
      <c r="I1754" s="101">
        <f>I1756+I1761+I1766+I1770</f>
        <v>185</v>
      </c>
      <c r="J1754" s="454" t="s">
        <v>5</v>
      </c>
      <c r="K1754" s="7" t="s">
        <v>5</v>
      </c>
      <c r="L1754" s="143">
        <f>L1756+L1761+L1766+L1770</f>
        <v>11277505</v>
      </c>
      <c r="M1754" s="143">
        <f>M1756+M1761+M1766+M1770</f>
        <v>10977505</v>
      </c>
      <c r="N1754" s="143">
        <f>N1756+N1761+N1766+N1770</f>
        <v>0</v>
      </c>
      <c r="O1754" s="143">
        <f>O1756+O1761+O1766+O1770+O1755</f>
        <v>286000</v>
      </c>
      <c r="P1754" s="143">
        <f t="shared" ref="P1754" si="638">P1756+P1761+P1766+P1770</f>
        <v>15000</v>
      </c>
      <c r="Q1754" s="186">
        <f>M1754+N1754+O1754+P1754</f>
        <v>11278505</v>
      </c>
    </row>
    <row r="1755" spans="1:41" ht="18" customHeight="1" x14ac:dyDescent="0.25">
      <c r="A1755" s="448"/>
      <c r="B1755" s="480" t="s">
        <v>97</v>
      </c>
      <c r="C1755" s="481"/>
      <c r="D1755" s="481"/>
      <c r="E1755" s="481"/>
      <c r="F1755" s="481"/>
      <c r="G1755" s="481"/>
      <c r="H1755" s="481"/>
      <c r="I1755" s="482"/>
      <c r="J1755" s="454" t="s">
        <v>5</v>
      </c>
      <c r="K1755" s="7" t="s">
        <v>5</v>
      </c>
      <c r="L1755" s="188"/>
      <c r="M1755" s="188"/>
      <c r="N1755" s="188"/>
      <c r="O1755" s="188">
        <v>1000</v>
      </c>
      <c r="P1755" s="188"/>
      <c r="Q1755" s="186">
        <f t="shared" si="627"/>
        <v>1000</v>
      </c>
    </row>
    <row r="1756" spans="1:41" ht="33" customHeight="1" x14ac:dyDescent="0.25">
      <c r="A1756" s="440">
        <v>1</v>
      </c>
      <c r="B1756" s="4">
        <v>71928000</v>
      </c>
      <c r="C1756" s="15" t="s">
        <v>3</v>
      </c>
      <c r="D1756" s="15" t="s">
        <v>2</v>
      </c>
      <c r="E1756" s="23" t="s">
        <v>179</v>
      </c>
      <c r="F1756" s="177">
        <v>7</v>
      </c>
      <c r="G1756" s="4" t="s">
        <v>68</v>
      </c>
      <c r="H1756" s="153">
        <v>709.9</v>
      </c>
      <c r="I1756" s="177">
        <v>40</v>
      </c>
      <c r="J1756" s="448" t="s">
        <v>184</v>
      </c>
      <c r="K1756" s="4" t="s">
        <v>5</v>
      </c>
      <c r="L1756" s="189">
        <f>L1757+L1758+L1759+L1760</f>
        <v>4393045</v>
      </c>
      <c r="M1756" s="164">
        <f>L1756</f>
        <v>4393045</v>
      </c>
      <c r="N1756" s="189">
        <v>0</v>
      </c>
      <c r="O1756" s="164">
        <v>0</v>
      </c>
      <c r="P1756" s="144">
        <v>0</v>
      </c>
      <c r="Q1756" s="186">
        <f t="shared" si="627"/>
        <v>4393045</v>
      </c>
    </row>
    <row r="1757" spans="1:41" s="250" customFormat="1" ht="19.5" customHeight="1" x14ac:dyDescent="0.3">
      <c r="A1757" s="441"/>
      <c r="B1757" s="4">
        <v>71928000</v>
      </c>
      <c r="C1757" s="15" t="s">
        <v>3</v>
      </c>
      <c r="D1757" s="5"/>
      <c r="E1757" s="5"/>
      <c r="F1757" s="176"/>
      <c r="G1757" s="81"/>
      <c r="H1757" s="145"/>
      <c r="I1757" s="101"/>
      <c r="J1757" s="5" t="s">
        <v>303</v>
      </c>
      <c r="K1757" s="20" t="s">
        <v>298</v>
      </c>
      <c r="L1757" s="189">
        <v>10000</v>
      </c>
      <c r="M1757" s="151">
        <f t="shared" ref="M1757:M1760" si="639">L1757</f>
        <v>10000</v>
      </c>
      <c r="N1757" s="186"/>
      <c r="O1757" s="186"/>
      <c r="P1757" s="186"/>
      <c r="Q1757" s="186">
        <f t="shared" si="627"/>
        <v>10000</v>
      </c>
      <c r="R1757" s="248"/>
      <c r="S1757" s="248"/>
      <c r="T1757" s="248"/>
      <c r="U1757" s="251"/>
      <c r="V1757" s="248"/>
      <c r="W1757" s="248"/>
      <c r="X1757" s="248"/>
      <c r="Y1757" s="248"/>
      <c r="Z1757" s="248"/>
      <c r="AA1757" s="248"/>
      <c r="AB1757" s="248"/>
      <c r="AC1757" s="248"/>
      <c r="AD1757" s="248"/>
      <c r="AE1757" s="248"/>
      <c r="AF1757" s="248"/>
      <c r="AG1757" s="248"/>
      <c r="AH1757" s="248"/>
      <c r="AI1757" s="248"/>
      <c r="AJ1757" s="248"/>
      <c r="AK1757" s="248"/>
      <c r="AL1757" s="249"/>
      <c r="AM1757" s="248"/>
      <c r="AN1757" s="248"/>
      <c r="AO1757" s="248"/>
    </row>
    <row r="1758" spans="1:41" ht="18" customHeight="1" x14ac:dyDescent="0.25">
      <c r="A1758" s="441"/>
      <c r="B1758" s="4">
        <v>71928000</v>
      </c>
      <c r="C1758" s="15" t="s">
        <v>3</v>
      </c>
      <c r="D1758" s="15"/>
      <c r="E1758" s="15"/>
      <c r="F1758" s="177"/>
      <c r="G1758" s="4"/>
      <c r="H1758" s="153"/>
      <c r="I1758" s="177"/>
      <c r="J1758" s="448" t="s">
        <v>231</v>
      </c>
      <c r="K1758" s="19" t="s">
        <v>6</v>
      </c>
      <c r="L1758" s="189">
        <v>1918554</v>
      </c>
      <c r="M1758" s="151">
        <f t="shared" si="639"/>
        <v>1918554</v>
      </c>
      <c r="N1758" s="164"/>
      <c r="O1758" s="164"/>
      <c r="P1758" s="164"/>
      <c r="Q1758" s="186">
        <f t="shared" si="627"/>
        <v>1918554</v>
      </c>
    </row>
    <row r="1759" spans="1:41" ht="18" customHeight="1" x14ac:dyDescent="0.25">
      <c r="A1759" s="441"/>
      <c r="B1759" s="4">
        <v>71928000</v>
      </c>
      <c r="C1759" s="15" t="s">
        <v>3</v>
      </c>
      <c r="D1759" s="15"/>
      <c r="E1759" s="15"/>
      <c r="F1759" s="177"/>
      <c r="G1759" s="4"/>
      <c r="H1759" s="153"/>
      <c r="I1759" s="177"/>
      <c r="J1759" s="8" t="s">
        <v>191</v>
      </c>
      <c r="K1759" s="20" t="s">
        <v>9</v>
      </c>
      <c r="L1759" s="189">
        <v>2372659</v>
      </c>
      <c r="M1759" s="151">
        <f t="shared" si="639"/>
        <v>2372659</v>
      </c>
      <c r="N1759" s="164"/>
      <c r="O1759" s="164"/>
      <c r="P1759" s="164"/>
      <c r="Q1759" s="186">
        <f t="shared" si="627"/>
        <v>2372659</v>
      </c>
    </row>
    <row r="1760" spans="1:41" ht="18" customHeight="1" x14ac:dyDescent="0.25">
      <c r="A1760" s="442"/>
      <c r="B1760" s="4">
        <v>71928000</v>
      </c>
      <c r="C1760" s="15" t="s">
        <v>3</v>
      </c>
      <c r="D1760" s="15"/>
      <c r="E1760" s="15"/>
      <c r="F1760" s="177"/>
      <c r="G1760" s="4"/>
      <c r="H1760" s="153"/>
      <c r="I1760" s="177"/>
      <c r="J1760" s="15" t="s">
        <v>189</v>
      </c>
      <c r="K1760" s="4">
        <v>21</v>
      </c>
      <c r="L1760" s="189">
        <v>91832</v>
      </c>
      <c r="M1760" s="151">
        <f t="shared" si="639"/>
        <v>91832</v>
      </c>
      <c r="N1760" s="164"/>
      <c r="O1760" s="164"/>
      <c r="P1760" s="164"/>
      <c r="Q1760" s="186">
        <f t="shared" si="627"/>
        <v>91832</v>
      </c>
    </row>
    <row r="1761" spans="1:41" ht="33.75" customHeight="1" x14ac:dyDescent="0.25">
      <c r="A1761" s="440">
        <v>2</v>
      </c>
      <c r="B1761" s="4">
        <v>71928000</v>
      </c>
      <c r="C1761" s="15" t="s">
        <v>3</v>
      </c>
      <c r="D1761" s="15" t="s">
        <v>2</v>
      </c>
      <c r="E1761" s="23" t="s">
        <v>179</v>
      </c>
      <c r="F1761" s="177" t="s">
        <v>139</v>
      </c>
      <c r="G1761" s="4" t="s">
        <v>68</v>
      </c>
      <c r="H1761" s="153">
        <v>708.8</v>
      </c>
      <c r="I1761" s="177">
        <v>60</v>
      </c>
      <c r="J1761" s="448" t="s">
        <v>184</v>
      </c>
      <c r="K1761" s="4" t="s">
        <v>5</v>
      </c>
      <c r="L1761" s="189">
        <f>L1762+L1763+L1764+L1765</f>
        <v>4557125</v>
      </c>
      <c r="M1761" s="164">
        <f>L1761</f>
        <v>4557125</v>
      </c>
      <c r="N1761" s="189">
        <v>0</v>
      </c>
      <c r="O1761" s="164">
        <v>0</v>
      </c>
      <c r="P1761" s="144">
        <v>0</v>
      </c>
      <c r="Q1761" s="186">
        <f t="shared" si="627"/>
        <v>4557125</v>
      </c>
    </row>
    <row r="1762" spans="1:41" s="250" customFormat="1" ht="19.5" customHeight="1" x14ac:dyDescent="0.3">
      <c r="A1762" s="441"/>
      <c r="B1762" s="4">
        <v>71928000</v>
      </c>
      <c r="C1762" s="15" t="s">
        <v>3</v>
      </c>
      <c r="D1762" s="5"/>
      <c r="E1762" s="5"/>
      <c r="F1762" s="176"/>
      <c r="G1762" s="81"/>
      <c r="H1762" s="145"/>
      <c r="I1762" s="101"/>
      <c r="J1762" s="5" t="s">
        <v>303</v>
      </c>
      <c r="K1762" s="20" t="s">
        <v>298</v>
      </c>
      <c r="L1762" s="189">
        <v>10000</v>
      </c>
      <c r="M1762" s="151">
        <f t="shared" ref="M1762:M1765" si="640">L1762</f>
        <v>10000</v>
      </c>
      <c r="N1762" s="186"/>
      <c r="O1762" s="186"/>
      <c r="P1762" s="186"/>
      <c r="Q1762" s="186">
        <f t="shared" si="627"/>
        <v>10000</v>
      </c>
      <c r="R1762" s="248"/>
      <c r="S1762" s="248"/>
      <c r="T1762" s="248"/>
      <c r="U1762" s="251"/>
      <c r="V1762" s="248"/>
      <c r="W1762" s="248"/>
      <c r="X1762" s="248"/>
      <c r="Y1762" s="248"/>
      <c r="Z1762" s="248"/>
      <c r="AA1762" s="248"/>
      <c r="AB1762" s="248"/>
      <c r="AC1762" s="248"/>
      <c r="AD1762" s="248"/>
      <c r="AE1762" s="248"/>
      <c r="AF1762" s="248"/>
      <c r="AG1762" s="248"/>
      <c r="AH1762" s="248"/>
      <c r="AI1762" s="248"/>
      <c r="AJ1762" s="248"/>
      <c r="AK1762" s="248"/>
      <c r="AL1762" s="249"/>
      <c r="AM1762" s="248"/>
      <c r="AN1762" s="248"/>
      <c r="AO1762" s="248"/>
    </row>
    <row r="1763" spans="1:41" ht="18" customHeight="1" x14ac:dyDescent="0.25">
      <c r="A1763" s="441"/>
      <c r="B1763" s="4">
        <v>71928000</v>
      </c>
      <c r="C1763" s="15" t="s">
        <v>3</v>
      </c>
      <c r="D1763" s="15"/>
      <c r="E1763" s="15"/>
      <c r="F1763" s="177"/>
      <c r="G1763" s="4"/>
      <c r="H1763" s="153"/>
      <c r="I1763" s="177"/>
      <c r="J1763" s="448" t="s">
        <v>231</v>
      </c>
      <c r="K1763" s="19" t="s">
        <v>6</v>
      </c>
      <c r="L1763" s="189">
        <v>1955487</v>
      </c>
      <c r="M1763" s="151">
        <f t="shared" si="640"/>
        <v>1955487</v>
      </c>
      <c r="N1763" s="164"/>
      <c r="O1763" s="164"/>
      <c r="P1763" s="164"/>
      <c r="Q1763" s="186">
        <f t="shared" si="627"/>
        <v>1955487</v>
      </c>
    </row>
    <row r="1764" spans="1:41" ht="18" customHeight="1" x14ac:dyDescent="0.25">
      <c r="A1764" s="441"/>
      <c r="B1764" s="4">
        <v>71928000</v>
      </c>
      <c r="C1764" s="15" t="s">
        <v>3</v>
      </c>
      <c r="D1764" s="15"/>
      <c r="E1764" s="15"/>
      <c r="F1764" s="177"/>
      <c r="G1764" s="4"/>
      <c r="H1764" s="153"/>
      <c r="I1764" s="177"/>
      <c r="J1764" s="8" t="s">
        <v>191</v>
      </c>
      <c r="K1764" s="20" t="s">
        <v>9</v>
      </c>
      <c r="L1764" s="189">
        <v>2496368</v>
      </c>
      <c r="M1764" s="151">
        <f t="shared" si="640"/>
        <v>2496368</v>
      </c>
      <c r="N1764" s="164"/>
      <c r="O1764" s="164"/>
      <c r="P1764" s="164"/>
      <c r="Q1764" s="186">
        <f t="shared" si="627"/>
        <v>2496368</v>
      </c>
    </row>
    <row r="1765" spans="1:41" ht="18" customHeight="1" x14ac:dyDescent="0.25">
      <c r="A1765" s="442"/>
      <c r="B1765" s="4">
        <v>71928000</v>
      </c>
      <c r="C1765" s="15" t="s">
        <v>3</v>
      </c>
      <c r="D1765" s="15"/>
      <c r="E1765" s="15"/>
      <c r="F1765" s="177"/>
      <c r="G1765" s="4"/>
      <c r="H1765" s="153"/>
      <c r="I1765" s="177"/>
      <c r="J1765" s="15" t="s">
        <v>189</v>
      </c>
      <c r="K1765" s="4">
        <v>21</v>
      </c>
      <c r="L1765" s="189">
        <v>95270</v>
      </c>
      <c r="M1765" s="151">
        <f t="shared" si="640"/>
        <v>95270</v>
      </c>
      <c r="N1765" s="164"/>
      <c r="O1765" s="164"/>
      <c r="P1765" s="164"/>
      <c r="Q1765" s="186">
        <f t="shared" si="627"/>
        <v>95270</v>
      </c>
    </row>
    <row r="1766" spans="1:41" ht="36" customHeight="1" x14ac:dyDescent="0.25">
      <c r="A1766" s="440">
        <v>3</v>
      </c>
      <c r="B1766" s="4">
        <v>71928000</v>
      </c>
      <c r="C1766" s="15" t="s">
        <v>3</v>
      </c>
      <c r="D1766" s="15" t="s">
        <v>2</v>
      </c>
      <c r="E1766" s="23" t="s">
        <v>179</v>
      </c>
      <c r="F1766" s="177" t="s">
        <v>302</v>
      </c>
      <c r="G1766" s="4" t="s">
        <v>68</v>
      </c>
      <c r="H1766" s="153">
        <v>694.2</v>
      </c>
      <c r="I1766" s="177">
        <v>13</v>
      </c>
      <c r="J1766" s="448" t="s">
        <v>184</v>
      </c>
      <c r="K1766" s="4" t="s">
        <v>5</v>
      </c>
      <c r="L1766" s="189">
        <f>L1767+L1768+L1769</f>
        <v>2007335</v>
      </c>
      <c r="M1766" s="164">
        <f>L1766</f>
        <v>2007335</v>
      </c>
      <c r="N1766" s="189">
        <v>0</v>
      </c>
      <c r="O1766" s="164">
        <v>0</v>
      </c>
      <c r="P1766" s="144">
        <v>0</v>
      </c>
      <c r="Q1766" s="186">
        <f t="shared" si="627"/>
        <v>2007335</v>
      </c>
    </row>
    <row r="1767" spans="1:41" s="250" customFormat="1" ht="19.5" customHeight="1" x14ac:dyDescent="0.3">
      <c r="A1767" s="441"/>
      <c r="B1767" s="4">
        <v>71928000</v>
      </c>
      <c r="C1767" s="15" t="s">
        <v>3</v>
      </c>
      <c r="D1767" s="5"/>
      <c r="E1767" s="5"/>
      <c r="F1767" s="176"/>
      <c r="G1767" s="81"/>
      <c r="H1767" s="145"/>
      <c r="I1767" s="101"/>
      <c r="J1767" s="5" t="s">
        <v>303</v>
      </c>
      <c r="K1767" s="20" t="s">
        <v>298</v>
      </c>
      <c r="L1767" s="189">
        <v>10000</v>
      </c>
      <c r="M1767" s="151">
        <f t="shared" ref="M1767:M1769" si="641">L1767</f>
        <v>10000</v>
      </c>
      <c r="N1767" s="186"/>
      <c r="O1767" s="186"/>
      <c r="P1767" s="186"/>
      <c r="Q1767" s="186">
        <f t="shared" si="627"/>
        <v>10000</v>
      </c>
      <c r="R1767" s="248"/>
      <c r="S1767" s="248"/>
      <c r="T1767" s="248"/>
      <c r="U1767" s="251"/>
      <c r="V1767" s="248"/>
      <c r="W1767" s="248"/>
      <c r="X1767" s="248"/>
      <c r="Y1767" s="248"/>
      <c r="Z1767" s="248"/>
      <c r="AA1767" s="248"/>
      <c r="AB1767" s="248"/>
      <c r="AC1767" s="248"/>
      <c r="AD1767" s="248"/>
      <c r="AE1767" s="248"/>
      <c r="AF1767" s="248"/>
      <c r="AG1767" s="248"/>
      <c r="AH1767" s="248"/>
      <c r="AI1767" s="248"/>
      <c r="AJ1767" s="248"/>
      <c r="AK1767" s="248"/>
      <c r="AL1767" s="249"/>
      <c r="AM1767" s="248"/>
      <c r="AN1767" s="248"/>
      <c r="AO1767" s="248"/>
    </row>
    <row r="1768" spans="1:41" ht="18" customHeight="1" x14ac:dyDescent="0.25">
      <c r="A1768" s="441"/>
      <c r="B1768" s="4">
        <v>71928000</v>
      </c>
      <c r="C1768" s="15" t="s">
        <v>3</v>
      </c>
      <c r="D1768" s="15"/>
      <c r="E1768" s="15"/>
      <c r="F1768" s="177"/>
      <c r="G1768" s="4"/>
      <c r="H1768" s="153"/>
      <c r="I1768" s="177"/>
      <c r="J1768" s="15" t="s">
        <v>231</v>
      </c>
      <c r="K1768" s="4">
        <v>11</v>
      </c>
      <c r="L1768" s="189">
        <v>1955487</v>
      </c>
      <c r="M1768" s="151">
        <f t="shared" si="641"/>
        <v>1955487</v>
      </c>
      <c r="N1768" s="189"/>
      <c r="O1768" s="164"/>
      <c r="P1768" s="144"/>
      <c r="Q1768" s="186">
        <f t="shared" si="627"/>
        <v>1955487</v>
      </c>
    </row>
    <row r="1769" spans="1:41" ht="18" customHeight="1" x14ac:dyDescent="0.25">
      <c r="A1769" s="442"/>
      <c r="B1769" s="4">
        <v>71928000</v>
      </c>
      <c r="C1769" s="15" t="s">
        <v>3</v>
      </c>
      <c r="D1769" s="15"/>
      <c r="E1769" s="15"/>
      <c r="F1769" s="177"/>
      <c r="G1769" s="4"/>
      <c r="H1769" s="153"/>
      <c r="I1769" s="177"/>
      <c r="J1769" s="15" t="s">
        <v>189</v>
      </c>
      <c r="K1769" s="4">
        <v>21</v>
      </c>
      <c r="L1769" s="189">
        <v>41848</v>
      </c>
      <c r="M1769" s="151">
        <f t="shared" si="641"/>
        <v>41848</v>
      </c>
      <c r="N1769" s="164"/>
      <c r="O1769" s="164"/>
      <c r="P1769" s="164"/>
      <c r="Q1769" s="186">
        <f t="shared" si="627"/>
        <v>41848</v>
      </c>
    </row>
    <row r="1770" spans="1:41" ht="18" customHeight="1" x14ac:dyDescent="0.25">
      <c r="A1770" s="440">
        <v>4</v>
      </c>
      <c r="B1770" s="4">
        <v>71928000</v>
      </c>
      <c r="C1770" s="15" t="s">
        <v>3</v>
      </c>
      <c r="D1770" s="15" t="s">
        <v>2</v>
      </c>
      <c r="E1770" s="23" t="s">
        <v>1</v>
      </c>
      <c r="F1770" s="177" t="s">
        <v>301</v>
      </c>
      <c r="G1770" s="4" t="s">
        <v>68</v>
      </c>
      <c r="H1770" s="153">
        <v>1956.5</v>
      </c>
      <c r="I1770" s="177">
        <v>72</v>
      </c>
      <c r="J1770" s="448" t="s">
        <v>184</v>
      </c>
      <c r="K1770" s="4" t="s">
        <v>5</v>
      </c>
      <c r="L1770" s="189">
        <f>L1771+L1772</f>
        <v>320000</v>
      </c>
      <c r="M1770" s="189">
        <f t="shared" ref="M1770" si="642">M1771+M1772</f>
        <v>20000</v>
      </c>
      <c r="N1770" s="189">
        <f t="shared" ref="N1770" si="643">N1771+N1772</f>
        <v>0</v>
      </c>
      <c r="O1770" s="189">
        <f t="shared" ref="O1770" si="644">O1771+O1772</f>
        <v>285000</v>
      </c>
      <c r="P1770" s="189">
        <f t="shared" ref="P1770" si="645">P1771+P1772</f>
        <v>15000</v>
      </c>
      <c r="Q1770" s="186">
        <f t="shared" si="627"/>
        <v>320000</v>
      </c>
    </row>
    <row r="1771" spans="1:41" ht="48" customHeight="1" x14ac:dyDescent="0.25">
      <c r="A1771" s="441"/>
      <c r="B1771" s="4">
        <v>71928000</v>
      </c>
      <c r="C1771" s="15" t="s">
        <v>3</v>
      </c>
      <c r="D1771" s="15"/>
      <c r="E1771" s="15"/>
      <c r="F1771" s="177"/>
      <c r="G1771" s="4"/>
      <c r="H1771" s="153"/>
      <c r="I1771" s="177"/>
      <c r="J1771" s="5" t="s">
        <v>185</v>
      </c>
      <c r="K1771" s="90" t="s">
        <v>25</v>
      </c>
      <c r="L1771" s="188">
        <v>300000</v>
      </c>
      <c r="M1771" s="188"/>
      <c r="N1771" s="188"/>
      <c r="O1771" s="189">
        <f>L1771*0.95</f>
        <v>285000</v>
      </c>
      <c r="P1771" s="189">
        <f>L1771*0.05</f>
        <v>15000</v>
      </c>
      <c r="Q1771" s="186">
        <f t="shared" si="627"/>
        <v>300000</v>
      </c>
    </row>
    <row r="1772" spans="1:41" ht="19.5" customHeight="1" x14ac:dyDescent="0.25">
      <c r="A1772" s="442"/>
      <c r="B1772" s="4">
        <v>71928000</v>
      </c>
      <c r="C1772" s="15" t="s">
        <v>3</v>
      </c>
      <c r="D1772" s="15"/>
      <c r="E1772" s="15"/>
      <c r="F1772" s="177"/>
      <c r="G1772" s="4"/>
      <c r="H1772" s="153"/>
      <c r="I1772" s="177"/>
      <c r="J1772" s="5" t="s">
        <v>303</v>
      </c>
      <c r="K1772" s="20" t="s">
        <v>298</v>
      </c>
      <c r="L1772" s="189">
        <v>20000</v>
      </c>
      <c r="M1772" s="186">
        <f t="shared" ref="M1772" si="646">L1772</f>
        <v>20000</v>
      </c>
      <c r="N1772" s="186"/>
      <c r="O1772" s="186"/>
      <c r="P1772" s="186"/>
      <c r="Q1772" s="186">
        <f t="shared" si="627"/>
        <v>20000</v>
      </c>
    </row>
    <row r="1773" spans="1:41" ht="19.5" customHeight="1" x14ac:dyDescent="0.25">
      <c r="A1773" s="519" t="s">
        <v>362</v>
      </c>
      <c r="B1773" s="520"/>
      <c r="C1773" s="520"/>
      <c r="D1773" s="520"/>
      <c r="E1773" s="521"/>
      <c r="F1773" s="177">
        <f>F1775</f>
        <v>240</v>
      </c>
      <c r="G1773" s="4"/>
      <c r="H1773" s="153">
        <f>H1775</f>
        <v>1020859.8899999999</v>
      </c>
      <c r="I1773" s="177">
        <f>I1775</f>
        <v>42171</v>
      </c>
      <c r="J1773" s="114" t="s">
        <v>5</v>
      </c>
      <c r="K1773" s="20" t="s">
        <v>5</v>
      </c>
      <c r="L1773" s="189">
        <f>L1775</f>
        <v>961014431</v>
      </c>
      <c r="M1773" s="186">
        <f>M1775</f>
        <v>934449219</v>
      </c>
      <c r="N1773" s="186"/>
      <c r="O1773" s="186">
        <f>O1774+O1775</f>
        <v>322491000</v>
      </c>
      <c r="P1773" s="186">
        <f>P1775</f>
        <v>1328260.5999999996</v>
      </c>
      <c r="Q1773" s="186">
        <f>M1773+N1773+O1773+P1773</f>
        <v>1258268479.5999999</v>
      </c>
    </row>
    <row r="1774" spans="1:41" ht="19.5" customHeight="1" x14ac:dyDescent="0.25">
      <c r="A1774" s="480" t="s">
        <v>363</v>
      </c>
      <c r="B1774" s="481"/>
      <c r="C1774" s="481"/>
      <c r="D1774" s="481"/>
      <c r="E1774" s="481"/>
      <c r="F1774" s="481"/>
      <c r="G1774" s="481"/>
      <c r="H1774" s="481"/>
      <c r="I1774" s="482"/>
      <c r="J1774" s="2" t="s">
        <v>5</v>
      </c>
      <c r="K1774" s="2"/>
      <c r="L1774" s="144"/>
      <c r="M1774" s="144"/>
      <c r="N1774" s="144"/>
      <c r="O1774" s="144">
        <v>291191000</v>
      </c>
      <c r="P1774" s="144"/>
      <c r="Q1774" s="186">
        <v>291191000</v>
      </c>
    </row>
    <row r="1775" spans="1:41" ht="18" customHeight="1" x14ac:dyDescent="0.25">
      <c r="A1775" s="480" t="s">
        <v>247</v>
      </c>
      <c r="B1775" s="481"/>
      <c r="C1775" s="481"/>
      <c r="D1775" s="481"/>
      <c r="E1775" s="482"/>
      <c r="F1775" s="101">
        <f>F1776+F1832+F1890+F1916+F1982+F2244+F2400+F2543+F2569+F2674+F2687+F2682</f>
        <v>240</v>
      </c>
      <c r="G1775" s="2" t="s">
        <v>5</v>
      </c>
      <c r="H1775" s="144">
        <f>H1776+H1832+H1890+H1916+H1982+H2244+H2400+H2543+H2569+H2674+H2682+H2687</f>
        <v>1020859.8899999999</v>
      </c>
      <c r="I1775" s="173">
        <f>I1776+I1832+I1890+I1916+I1982+I2244+I2400+I2543+I2569+I2674+I2682+I2687</f>
        <v>42171</v>
      </c>
      <c r="J1775" s="2" t="s">
        <v>5</v>
      </c>
      <c r="K1775" s="2" t="s">
        <v>5</v>
      </c>
      <c r="L1775" s="144">
        <f>L1776+L1832+L1890+L1916+L1982+L2244+L2400+L2543+L2569+L2674+L2682+L2687</f>
        <v>961014431</v>
      </c>
      <c r="M1775" s="144">
        <f>M1776+M1832+M1890+M1916+M1982+M2244+M2400+M2543+M2569+M2674+M2682+M2687</f>
        <v>934449219</v>
      </c>
      <c r="N1775" s="144">
        <f>N1776+N1832+N1890+N1916+N1982+N2244+N2400+N2543+N2569+N2674+N2682+N2687</f>
        <v>0</v>
      </c>
      <c r="O1775" s="144">
        <f>O1776+O1832+O1890+O1916+O1982+O2244+O2400+O2543+O2569+O2674+O2682+O2687</f>
        <v>31300000</v>
      </c>
      <c r="P1775" s="144">
        <f>P1776+P1832+P1890+P1916+P1982+P2244+P2400+P2543+P2569+P2674+P2682+P2687</f>
        <v>1328260.5999999996</v>
      </c>
      <c r="Q1775" s="186">
        <f>M1775+N1775+O1775+P1775</f>
        <v>967077479.60000002</v>
      </c>
    </row>
    <row r="1776" spans="1:41" ht="18" customHeight="1" x14ac:dyDescent="0.25">
      <c r="A1776" s="480" t="s">
        <v>248</v>
      </c>
      <c r="B1776" s="481"/>
      <c r="C1776" s="481"/>
      <c r="D1776" s="481"/>
      <c r="E1776" s="482"/>
      <c r="F1776" s="101">
        <v>13</v>
      </c>
      <c r="G1776" s="454" t="s">
        <v>5</v>
      </c>
      <c r="H1776" s="186">
        <f t="shared" ref="H1776:I1776" si="647">H1778+H1783+H1788+H1793+H1799+H1806+H1811+H1814+H1817+H1820+H1823+H1826+H1829</f>
        <v>38156.5</v>
      </c>
      <c r="I1776" s="411">
        <f t="shared" si="647"/>
        <v>1082</v>
      </c>
      <c r="J1776" s="454" t="s">
        <v>5</v>
      </c>
      <c r="K1776" s="7" t="s">
        <v>5</v>
      </c>
      <c r="L1776" s="186">
        <f>L1778+L1783+L1788+L1793+L1799+L1806+L1811+L1814+L1817+L1820+L1823+L1826+L1829</f>
        <v>36552642</v>
      </c>
      <c r="M1776" s="186">
        <f t="shared" ref="M1776:P1776" si="648">M1778+M1783+M1788+M1793+M1799+M1806+M1811+M1814+M1817+M1820+M1823+M1826+M1829</f>
        <v>34623376</v>
      </c>
      <c r="N1776" s="186">
        <f t="shared" si="648"/>
        <v>0</v>
      </c>
      <c r="O1776" s="186">
        <f>O1778+O1783+O1788+O1793+O1799+O1806+O1811+O1814+O1817+O1820+O1823+O1826+O1829+O1777</f>
        <v>2300000</v>
      </c>
      <c r="P1776" s="186">
        <f t="shared" si="648"/>
        <v>96463.299999999945</v>
      </c>
      <c r="Q1776" s="186">
        <f t="shared" si="627"/>
        <v>37019839.299999997</v>
      </c>
    </row>
    <row r="1777" spans="1:17" ht="18" customHeight="1" x14ac:dyDescent="0.25">
      <c r="A1777" s="448"/>
      <c r="B1777" s="480" t="s">
        <v>97</v>
      </c>
      <c r="C1777" s="481"/>
      <c r="D1777" s="481"/>
      <c r="E1777" s="481"/>
      <c r="F1777" s="481"/>
      <c r="G1777" s="481"/>
      <c r="H1777" s="481"/>
      <c r="I1777" s="482"/>
      <c r="J1777" s="454" t="s">
        <v>5</v>
      </c>
      <c r="K1777" s="7" t="s">
        <v>5</v>
      </c>
      <c r="L1777" s="186"/>
      <c r="M1777" s="187"/>
      <c r="N1777" s="187"/>
      <c r="O1777" s="186">
        <v>467197.3</v>
      </c>
      <c r="P1777" s="187"/>
      <c r="Q1777" s="186">
        <f t="shared" si="627"/>
        <v>467197.3</v>
      </c>
    </row>
    <row r="1778" spans="1:17" ht="18" customHeight="1" x14ac:dyDescent="0.25">
      <c r="A1778" s="471">
        <v>1</v>
      </c>
      <c r="B1778" s="454">
        <v>71951000</v>
      </c>
      <c r="C1778" s="5" t="s">
        <v>51</v>
      </c>
      <c r="D1778" s="5" t="s">
        <v>51</v>
      </c>
      <c r="E1778" s="5" t="s">
        <v>183</v>
      </c>
      <c r="F1778" s="176">
        <v>7</v>
      </c>
      <c r="G1778" s="4" t="s">
        <v>68</v>
      </c>
      <c r="H1778" s="145">
        <v>1672.2</v>
      </c>
      <c r="I1778" s="101">
        <v>54</v>
      </c>
      <c r="J1778" s="448" t="s">
        <v>184</v>
      </c>
      <c r="K1778" s="7" t="s">
        <v>5</v>
      </c>
      <c r="L1778" s="189">
        <f>L1779+L1780+L1781+L1782</f>
        <v>6966044</v>
      </c>
      <c r="M1778" s="189">
        <f t="shared" ref="M1778:P1778" si="649">M1779+M1780+M1781+M1782</f>
        <v>6966044</v>
      </c>
      <c r="N1778" s="189">
        <f t="shared" si="649"/>
        <v>0</v>
      </c>
      <c r="O1778" s="189">
        <f t="shared" si="649"/>
        <v>0</v>
      </c>
      <c r="P1778" s="189">
        <f t="shared" si="649"/>
        <v>0</v>
      </c>
      <c r="Q1778" s="186">
        <f t="shared" si="627"/>
        <v>6966044</v>
      </c>
    </row>
    <row r="1779" spans="1:17" ht="18" customHeight="1" x14ac:dyDescent="0.25">
      <c r="A1779" s="472"/>
      <c r="B1779" s="454">
        <v>71951000</v>
      </c>
      <c r="C1779" s="5" t="s">
        <v>51</v>
      </c>
      <c r="D1779" s="5"/>
      <c r="E1779" s="5"/>
      <c r="F1779" s="176"/>
      <c r="G1779" s="4"/>
      <c r="H1779" s="145"/>
      <c r="I1779" s="101"/>
      <c r="J1779" s="5" t="s">
        <v>191</v>
      </c>
      <c r="K1779" s="20" t="s">
        <v>9</v>
      </c>
      <c r="L1779" s="189">
        <v>4861175</v>
      </c>
      <c r="M1779" s="189">
        <v>4861175</v>
      </c>
      <c r="N1779" s="189"/>
      <c r="O1779" s="189"/>
      <c r="P1779" s="189"/>
      <c r="Q1779" s="186">
        <f t="shared" si="627"/>
        <v>4861175</v>
      </c>
    </row>
    <row r="1780" spans="1:17" ht="18" customHeight="1" x14ac:dyDescent="0.25">
      <c r="A1780" s="472"/>
      <c r="B1780" s="454">
        <v>71951000</v>
      </c>
      <c r="C1780" s="5" t="s">
        <v>51</v>
      </c>
      <c r="D1780" s="5"/>
      <c r="E1780" s="5"/>
      <c r="F1780" s="176"/>
      <c r="G1780" s="4"/>
      <c r="H1780" s="145"/>
      <c r="I1780" s="101"/>
      <c r="J1780" s="5" t="s">
        <v>186</v>
      </c>
      <c r="K1780" s="19">
        <v>10</v>
      </c>
      <c r="L1780" s="189">
        <v>1436659</v>
      </c>
      <c r="M1780" s="189">
        <v>1436659</v>
      </c>
      <c r="N1780" s="189"/>
      <c r="O1780" s="189"/>
      <c r="P1780" s="189"/>
      <c r="Q1780" s="186">
        <f t="shared" si="627"/>
        <v>1436659</v>
      </c>
    </row>
    <row r="1781" spans="1:17" ht="30.75" customHeight="1" x14ac:dyDescent="0.25">
      <c r="A1781" s="472"/>
      <c r="B1781" s="454">
        <v>71951000</v>
      </c>
      <c r="C1781" s="5" t="s">
        <v>51</v>
      </c>
      <c r="D1781" s="97"/>
      <c r="E1781" s="97"/>
      <c r="F1781" s="176"/>
      <c r="G1781" s="4"/>
      <c r="H1781" s="154"/>
      <c r="I1781" s="101"/>
      <c r="J1781" s="5" t="s">
        <v>187</v>
      </c>
      <c r="K1781" s="20" t="s">
        <v>13</v>
      </c>
      <c r="L1781" s="189">
        <v>522260</v>
      </c>
      <c r="M1781" s="189">
        <v>522260</v>
      </c>
      <c r="N1781" s="189"/>
      <c r="O1781" s="189"/>
      <c r="P1781" s="189"/>
      <c r="Q1781" s="186">
        <f t="shared" si="627"/>
        <v>522260</v>
      </c>
    </row>
    <row r="1782" spans="1:17" ht="18" customHeight="1" x14ac:dyDescent="0.25">
      <c r="A1782" s="473"/>
      <c r="B1782" s="454">
        <v>71951000</v>
      </c>
      <c r="C1782" s="5" t="s">
        <v>51</v>
      </c>
      <c r="D1782" s="97"/>
      <c r="E1782" s="97"/>
      <c r="F1782" s="176"/>
      <c r="G1782" s="4"/>
      <c r="H1782" s="154"/>
      <c r="I1782" s="101"/>
      <c r="J1782" s="5" t="s">
        <v>189</v>
      </c>
      <c r="K1782" s="4">
        <v>21</v>
      </c>
      <c r="L1782" s="189">
        <v>145950</v>
      </c>
      <c r="M1782" s="189">
        <v>145950</v>
      </c>
      <c r="N1782" s="189"/>
      <c r="O1782" s="189"/>
      <c r="P1782" s="189"/>
      <c r="Q1782" s="186">
        <f t="shared" si="627"/>
        <v>145950</v>
      </c>
    </row>
    <row r="1783" spans="1:17" ht="18" customHeight="1" x14ac:dyDescent="0.25">
      <c r="A1783" s="471">
        <v>2</v>
      </c>
      <c r="B1783" s="454">
        <v>71951000</v>
      </c>
      <c r="C1783" s="5" t="s">
        <v>51</v>
      </c>
      <c r="D1783" s="5" t="s">
        <v>51</v>
      </c>
      <c r="E1783" s="5" t="s">
        <v>22</v>
      </c>
      <c r="F1783" s="176">
        <v>20</v>
      </c>
      <c r="G1783" s="4" t="s">
        <v>68</v>
      </c>
      <c r="H1783" s="145">
        <v>1368.3</v>
      </c>
      <c r="I1783" s="101">
        <v>52</v>
      </c>
      <c r="J1783" s="448" t="s">
        <v>184</v>
      </c>
      <c r="K1783" s="19" t="s">
        <v>5</v>
      </c>
      <c r="L1783" s="189">
        <f>L1784+L1785+L1786+L1787</f>
        <v>5991763</v>
      </c>
      <c r="M1783" s="189">
        <f t="shared" ref="M1783:P1783" si="650">M1784+M1785+M1786+M1787</f>
        <v>5991763</v>
      </c>
      <c r="N1783" s="189">
        <f t="shared" si="650"/>
        <v>0</v>
      </c>
      <c r="O1783" s="189">
        <f t="shared" si="650"/>
        <v>0</v>
      </c>
      <c r="P1783" s="189">
        <f t="shared" si="650"/>
        <v>0</v>
      </c>
      <c r="Q1783" s="186">
        <f t="shared" si="627"/>
        <v>5991763</v>
      </c>
    </row>
    <row r="1784" spans="1:17" ht="18" customHeight="1" x14ac:dyDescent="0.25">
      <c r="A1784" s="472"/>
      <c r="B1784" s="454">
        <v>71951000</v>
      </c>
      <c r="C1784" s="5" t="s">
        <v>51</v>
      </c>
      <c r="D1784" s="5"/>
      <c r="E1784" s="5"/>
      <c r="F1784" s="176"/>
      <c r="G1784" s="4"/>
      <c r="H1784" s="145"/>
      <c r="I1784" s="101"/>
      <c r="J1784" s="5" t="s">
        <v>191</v>
      </c>
      <c r="K1784" s="20" t="s">
        <v>9</v>
      </c>
      <c r="L1784" s="189">
        <v>4319952</v>
      </c>
      <c r="M1784" s="189">
        <v>4319952</v>
      </c>
      <c r="N1784" s="189"/>
      <c r="O1784" s="189"/>
      <c r="P1784" s="189"/>
      <c r="Q1784" s="186">
        <f t="shared" si="627"/>
        <v>4319952</v>
      </c>
    </row>
    <row r="1785" spans="1:17" ht="18" customHeight="1" x14ac:dyDescent="0.25">
      <c r="A1785" s="472"/>
      <c r="B1785" s="454">
        <v>71951000</v>
      </c>
      <c r="C1785" s="5" t="s">
        <v>51</v>
      </c>
      <c r="D1785" s="5"/>
      <c r="E1785" s="5"/>
      <c r="F1785" s="176"/>
      <c r="G1785" s="4"/>
      <c r="H1785" s="145"/>
      <c r="I1785" s="101"/>
      <c r="J1785" s="5" t="s">
        <v>186</v>
      </c>
      <c r="K1785" s="19">
        <v>10</v>
      </c>
      <c r="L1785" s="189">
        <v>1104211</v>
      </c>
      <c r="M1785" s="189">
        <v>1104211</v>
      </c>
      <c r="N1785" s="189"/>
      <c r="O1785" s="189"/>
      <c r="P1785" s="189"/>
      <c r="Q1785" s="186">
        <f t="shared" si="627"/>
        <v>1104211</v>
      </c>
    </row>
    <row r="1786" spans="1:17" ht="30.75" customHeight="1" x14ac:dyDescent="0.25">
      <c r="A1786" s="472"/>
      <c r="B1786" s="454">
        <v>71951000</v>
      </c>
      <c r="C1786" s="5" t="s">
        <v>51</v>
      </c>
      <c r="D1786" s="97"/>
      <c r="E1786" s="97"/>
      <c r="F1786" s="176"/>
      <c r="G1786" s="4"/>
      <c r="H1786" s="154"/>
      <c r="I1786" s="101"/>
      <c r="J1786" s="5" t="s">
        <v>187</v>
      </c>
      <c r="K1786" s="20" t="s">
        <v>13</v>
      </c>
      <c r="L1786" s="189">
        <v>442060</v>
      </c>
      <c r="M1786" s="189">
        <v>442060</v>
      </c>
      <c r="N1786" s="189"/>
      <c r="O1786" s="189"/>
      <c r="P1786" s="189"/>
      <c r="Q1786" s="186">
        <f t="shared" si="627"/>
        <v>442060</v>
      </c>
    </row>
    <row r="1787" spans="1:17" ht="18" customHeight="1" x14ac:dyDescent="0.25">
      <c r="A1787" s="473"/>
      <c r="B1787" s="454">
        <v>71951000</v>
      </c>
      <c r="C1787" s="5" t="s">
        <v>51</v>
      </c>
      <c r="D1787" s="97"/>
      <c r="E1787" s="97"/>
      <c r="F1787" s="176"/>
      <c r="G1787" s="4"/>
      <c r="H1787" s="154"/>
      <c r="I1787" s="101"/>
      <c r="J1787" s="5" t="s">
        <v>189</v>
      </c>
      <c r="K1787" s="4">
        <v>21</v>
      </c>
      <c r="L1787" s="189">
        <v>125540</v>
      </c>
      <c r="M1787" s="189">
        <v>125540</v>
      </c>
      <c r="N1787" s="189"/>
      <c r="O1787" s="189"/>
      <c r="P1787" s="189"/>
      <c r="Q1787" s="186">
        <f t="shared" si="627"/>
        <v>125540</v>
      </c>
    </row>
    <row r="1788" spans="1:17" ht="18" customHeight="1" x14ac:dyDescent="0.25">
      <c r="A1788" s="471">
        <v>3</v>
      </c>
      <c r="B1788" s="454">
        <v>71951000</v>
      </c>
      <c r="C1788" s="5" t="s">
        <v>51</v>
      </c>
      <c r="D1788" s="5" t="s">
        <v>51</v>
      </c>
      <c r="E1788" s="5" t="s">
        <v>190</v>
      </c>
      <c r="F1788" s="176" t="s">
        <v>137</v>
      </c>
      <c r="G1788" s="4" t="s">
        <v>68</v>
      </c>
      <c r="H1788" s="145">
        <v>542.1</v>
      </c>
      <c r="I1788" s="101">
        <v>15</v>
      </c>
      <c r="J1788" s="448" t="s">
        <v>184</v>
      </c>
      <c r="K1788" s="7" t="s">
        <v>5</v>
      </c>
      <c r="L1788" s="189">
        <f>L1789+L1790+L1791+L1792</f>
        <v>3149697</v>
      </c>
      <c r="M1788" s="189">
        <f t="shared" ref="M1788:P1788" si="651">M1789+M1790+M1791+M1792</f>
        <v>3149697</v>
      </c>
      <c r="N1788" s="189">
        <f t="shared" si="651"/>
        <v>0</v>
      </c>
      <c r="O1788" s="189">
        <f t="shared" si="651"/>
        <v>0</v>
      </c>
      <c r="P1788" s="189">
        <f t="shared" si="651"/>
        <v>0</v>
      </c>
      <c r="Q1788" s="186">
        <f t="shared" si="627"/>
        <v>3149697</v>
      </c>
    </row>
    <row r="1789" spans="1:17" ht="18" customHeight="1" x14ac:dyDescent="0.25">
      <c r="A1789" s="472"/>
      <c r="B1789" s="454">
        <v>71951000</v>
      </c>
      <c r="C1789" s="5" t="s">
        <v>51</v>
      </c>
      <c r="D1789" s="5"/>
      <c r="E1789" s="5"/>
      <c r="F1789" s="176"/>
      <c r="G1789" s="4"/>
      <c r="H1789" s="145"/>
      <c r="I1789" s="101"/>
      <c r="J1789" s="5" t="s">
        <v>191</v>
      </c>
      <c r="K1789" s="20" t="s">
        <v>9</v>
      </c>
      <c r="L1789" s="189">
        <v>1619257</v>
      </c>
      <c r="M1789" s="189">
        <v>1619257</v>
      </c>
      <c r="N1789" s="189"/>
      <c r="O1789" s="189"/>
      <c r="P1789" s="189"/>
      <c r="Q1789" s="186">
        <f t="shared" si="627"/>
        <v>1619257</v>
      </c>
    </row>
    <row r="1790" spans="1:17" ht="18" customHeight="1" x14ac:dyDescent="0.25">
      <c r="A1790" s="472"/>
      <c r="B1790" s="454">
        <v>71951000</v>
      </c>
      <c r="C1790" s="5" t="s">
        <v>51</v>
      </c>
      <c r="D1790" s="5"/>
      <c r="E1790" s="5"/>
      <c r="F1790" s="176"/>
      <c r="G1790" s="4"/>
      <c r="H1790" s="145"/>
      <c r="I1790" s="101"/>
      <c r="J1790" s="5" t="s">
        <v>186</v>
      </c>
      <c r="K1790" s="19">
        <v>10</v>
      </c>
      <c r="L1790" s="189">
        <v>1148870</v>
      </c>
      <c r="M1790" s="189">
        <v>1148870</v>
      </c>
      <c r="N1790" s="189"/>
      <c r="O1790" s="189"/>
      <c r="P1790" s="189"/>
      <c r="Q1790" s="186">
        <f t="shared" si="627"/>
        <v>1148870</v>
      </c>
    </row>
    <row r="1791" spans="1:17" ht="30.75" customHeight="1" x14ac:dyDescent="0.25">
      <c r="A1791" s="472"/>
      <c r="B1791" s="454">
        <v>71951000</v>
      </c>
      <c r="C1791" s="5" t="s">
        <v>51</v>
      </c>
      <c r="D1791" s="97"/>
      <c r="E1791" s="97"/>
      <c r="F1791" s="176"/>
      <c r="G1791" s="4"/>
      <c r="H1791" s="154"/>
      <c r="I1791" s="101"/>
      <c r="J1791" s="5" t="s">
        <v>187</v>
      </c>
      <c r="K1791" s="20" t="s">
        <v>13</v>
      </c>
      <c r="L1791" s="189">
        <v>315580</v>
      </c>
      <c r="M1791" s="189">
        <v>315580</v>
      </c>
      <c r="N1791" s="189"/>
      <c r="O1791" s="189"/>
      <c r="P1791" s="189"/>
      <c r="Q1791" s="186">
        <f t="shared" si="627"/>
        <v>315580</v>
      </c>
    </row>
    <row r="1792" spans="1:17" ht="18" customHeight="1" x14ac:dyDescent="0.25">
      <c r="A1792" s="473"/>
      <c r="B1792" s="454">
        <v>71951000</v>
      </c>
      <c r="C1792" s="5" t="s">
        <v>51</v>
      </c>
      <c r="D1792" s="97"/>
      <c r="E1792" s="97"/>
      <c r="F1792" s="176"/>
      <c r="G1792" s="4"/>
      <c r="H1792" s="154"/>
      <c r="I1792" s="101"/>
      <c r="J1792" s="5" t="s">
        <v>189</v>
      </c>
      <c r="K1792" s="4">
        <v>21</v>
      </c>
      <c r="L1792" s="189">
        <v>65990</v>
      </c>
      <c r="M1792" s="189">
        <v>65990</v>
      </c>
      <c r="N1792" s="189"/>
      <c r="O1792" s="189"/>
      <c r="P1792" s="189"/>
      <c r="Q1792" s="186">
        <f t="shared" si="627"/>
        <v>65990</v>
      </c>
    </row>
    <row r="1793" spans="1:41" ht="18" customHeight="1" x14ac:dyDescent="0.25">
      <c r="A1793" s="471">
        <v>4</v>
      </c>
      <c r="B1793" s="454">
        <v>71951000</v>
      </c>
      <c r="C1793" s="5" t="s">
        <v>51</v>
      </c>
      <c r="D1793" s="5" t="s">
        <v>51</v>
      </c>
      <c r="E1793" s="5" t="s">
        <v>87</v>
      </c>
      <c r="F1793" s="176" t="s">
        <v>137</v>
      </c>
      <c r="G1793" s="4" t="s">
        <v>68</v>
      </c>
      <c r="H1793" s="145">
        <v>4452.1000000000004</v>
      </c>
      <c r="I1793" s="101">
        <v>116</v>
      </c>
      <c r="J1793" s="448" t="s">
        <v>184</v>
      </c>
      <c r="K1793" s="7" t="s">
        <v>5</v>
      </c>
      <c r="L1793" s="189">
        <f>L1794+L1795+L1798+L1796+L1797</f>
        <v>4426688</v>
      </c>
      <c r="M1793" s="189">
        <f t="shared" ref="M1793:P1793" si="652">M1794+M1795+M1798+M1796+M1797</f>
        <v>4256430</v>
      </c>
      <c r="N1793" s="189">
        <f t="shared" si="652"/>
        <v>0</v>
      </c>
      <c r="O1793" s="189">
        <f>O1794+O1795+O1798+O1796+O1797</f>
        <v>161745.1</v>
      </c>
      <c r="P1793" s="189">
        <f t="shared" si="652"/>
        <v>8512.8999999999942</v>
      </c>
      <c r="Q1793" s="186">
        <f t="shared" si="627"/>
        <v>4426688</v>
      </c>
    </row>
    <row r="1794" spans="1:41" ht="30.75" customHeight="1" x14ac:dyDescent="0.25">
      <c r="A1794" s="472"/>
      <c r="B1794" s="454">
        <v>71951000</v>
      </c>
      <c r="C1794" s="5" t="s">
        <v>51</v>
      </c>
      <c r="D1794" s="97"/>
      <c r="E1794" s="97"/>
      <c r="F1794" s="176"/>
      <c r="G1794" s="4"/>
      <c r="H1794" s="154"/>
      <c r="I1794" s="101"/>
      <c r="J1794" s="5" t="s">
        <v>187</v>
      </c>
      <c r="K1794" s="20" t="s">
        <v>13</v>
      </c>
      <c r="L1794" s="189">
        <v>1250260</v>
      </c>
      <c r="M1794" s="189">
        <v>1250260</v>
      </c>
      <c r="N1794" s="189"/>
      <c r="O1794" s="189"/>
      <c r="P1794" s="189"/>
      <c r="Q1794" s="186">
        <f t="shared" si="627"/>
        <v>1250260</v>
      </c>
    </row>
    <row r="1795" spans="1:41" ht="33.75" customHeight="1" x14ac:dyDescent="0.25">
      <c r="A1795" s="472"/>
      <c r="B1795" s="454">
        <v>71951000</v>
      </c>
      <c r="C1795" s="5" t="s">
        <v>51</v>
      </c>
      <c r="D1795" s="97"/>
      <c r="E1795" s="97"/>
      <c r="F1795" s="176"/>
      <c r="G1795" s="4"/>
      <c r="H1795" s="154"/>
      <c r="I1795" s="101"/>
      <c r="J1795" s="448" t="s">
        <v>188</v>
      </c>
      <c r="K1795" s="20" t="s">
        <v>12</v>
      </c>
      <c r="L1795" s="189">
        <v>2897410</v>
      </c>
      <c r="M1795" s="189">
        <v>2897410</v>
      </c>
      <c r="N1795" s="189"/>
      <c r="O1795" s="189"/>
      <c r="P1795" s="189"/>
      <c r="Q1795" s="186">
        <f t="shared" si="627"/>
        <v>2897410</v>
      </c>
    </row>
    <row r="1796" spans="1:41" s="9" customFormat="1" ht="48" customHeight="1" x14ac:dyDescent="0.3">
      <c r="A1796" s="472"/>
      <c r="B1796" s="437">
        <v>71951000</v>
      </c>
      <c r="C1796" s="210" t="s">
        <v>51</v>
      </c>
      <c r="D1796" s="23"/>
      <c r="E1796" s="23"/>
      <c r="F1796" s="211"/>
      <c r="G1796" s="212"/>
      <c r="H1796" s="213"/>
      <c r="I1796" s="180"/>
      <c r="J1796" s="5" t="s">
        <v>185</v>
      </c>
      <c r="K1796" s="20" t="s">
        <v>25</v>
      </c>
      <c r="L1796" s="164">
        <v>170258</v>
      </c>
      <c r="M1796" s="164"/>
      <c r="N1796" s="186"/>
      <c r="O1796" s="186">
        <v>161745.1</v>
      </c>
      <c r="P1796" s="186">
        <f>L1796-O1796</f>
        <v>8512.8999999999942</v>
      </c>
      <c r="Q1796" s="186">
        <f t="shared" si="627"/>
        <v>170258</v>
      </c>
      <c r="R1796" s="403"/>
      <c r="S1796" s="39"/>
      <c r="T1796" s="39"/>
      <c r="U1796" s="39"/>
      <c r="V1796" s="39"/>
      <c r="W1796" s="39"/>
      <c r="X1796" s="39"/>
      <c r="Y1796" s="39"/>
      <c r="Z1796" s="39"/>
      <c r="AA1796" s="39"/>
      <c r="AB1796" s="39"/>
      <c r="AC1796" s="39"/>
      <c r="AD1796" s="39"/>
      <c r="AE1796" s="39"/>
      <c r="AF1796" s="39"/>
      <c r="AG1796" s="39"/>
      <c r="AH1796" s="39"/>
      <c r="AI1796" s="39"/>
      <c r="AJ1796" s="39"/>
      <c r="AK1796" s="39"/>
      <c r="AL1796" s="26"/>
      <c r="AM1796" s="39"/>
      <c r="AN1796" s="39"/>
      <c r="AO1796" s="39"/>
    </row>
    <row r="1797" spans="1:41" s="391" customFormat="1" ht="19.5" customHeight="1" x14ac:dyDescent="0.25">
      <c r="A1797" s="472"/>
      <c r="B1797" s="437">
        <v>71951000</v>
      </c>
      <c r="C1797" s="210" t="s">
        <v>51</v>
      </c>
      <c r="D1797" s="15"/>
      <c r="E1797" s="15"/>
      <c r="F1797" s="177"/>
      <c r="G1797" s="4"/>
      <c r="H1797" s="153"/>
      <c r="I1797" s="177"/>
      <c r="J1797" s="5" t="s">
        <v>303</v>
      </c>
      <c r="K1797" s="20" t="s">
        <v>298</v>
      </c>
      <c r="L1797" s="189">
        <v>20000</v>
      </c>
      <c r="M1797" s="186">
        <f t="shared" ref="M1797" si="653">L1797</f>
        <v>20000</v>
      </c>
      <c r="N1797" s="186"/>
      <c r="O1797" s="186"/>
      <c r="P1797" s="186"/>
      <c r="Q1797" s="186">
        <f t="shared" si="627"/>
        <v>20000</v>
      </c>
    </row>
    <row r="1798" spans="1:41" ht="18" customHeight="1" x14ac:dyDescent="0.25">
      <c r="A1798" s="473"/>
      <c r="B1798" s="454">
        <v>71951000</v>
      </c>
      <c r="C1798" s="5" t="s">
        <v>51</v>
      </c>
      <c r="D1798" s="97"/>
      <c r="E1798" s="97"/>
      <c r="F1798" s="176"/>
      <c r="G1798" s="4"/>
      <c r="H1798" s="154"/>
      <c r="I1798" s="101"/>
      <c r="J1798" s="448" t="s">
        <v>189</v>
      </c>
      <c r="K1798" s="4">
        <v>21</v>
      </c>
      <c r="L1798" s="189">
        <v>88760</v>
      </c>
      <c r="M1798" s="189">
        <v>88760</v>
      </c>
      <c r="N1798" s="189"/>
      <c r="O1798" s="189"/>
      <c r="P1798" s="189"/>
      <c r="Q1798" s="186">
        <f t="shared" si="627"/>
        <v>88760</v>
      </c>
    </row>
    <row r="1799" spans="1:41" ht="18" customHeight="1" x14ac:dyDescent="0.25">
      <c r="A1799" s="471">
        <v>5</v>
      </c>
      <c r="B1799" s="454">
        <v>71951000</v>
      </c>
      <c r="C1799" s="5" t="s">
        <v>51</v>
      </c>
      <c r="D1799" s="5" t="s">
        <v>51</v>
      </c>
      <c r="E1799" s="5" t="s">
        <v>108</v>
      </c>
      <c r="F1799" s="176">
        <v>5</v>
      </c>
      <c r="G1799" s="4" t="s">
        <v>68</v>
      </c>
      <c r="H1799" s="145">
        <v>3074.7</v>
      </c>
      <c r="I1799" s="101">
        <v>118</v>
      </c>
      <c r="J1799" s="448" t="s">
        <v>184</v>
      </c>
      <c r="K1799" s="7" t="s">
        <v>5</v>
      </c>
      <c r="L1799" s="189">
        <f>L1800+L1801+L1802+L1805+L1803+L1804</f>
        <v>4796917</v>
      </c>
      <c r="M1799" s="189">
        <f t="shared" ref="M1799:P1799" si="654">M1800+M1801+M1802+M1805+M1803+M1804</f>
        <v>4644906</v>
      </c>
      <c r="N1799" s="189">
        <f t="shared" si="654"/>
        <v>0</v>
      </c>
      <c r="O1799" s="189">
        <f t="shared" si="654"/>
        <v>144410.45000000001</v>
      </c>
      <c r="P1799" s="189">
        <f t="shared" si="654"/>
        <v>7600.5499999999884</v>
      </c>
      <c r="Q1799" s="186">
        <f t="shared" si="627"/>
        <v>4796917</v>
      </c>
    </row>
    <row r="1800" spans="1:41" ht="18" customHeight="1" x14ac:dyDescent="0.25">
      <c r="A1800" s="472"/>
      <c r="B1800" s="454">
        <v>71951000</v>
      </c>
      <c r="C1800" s="5" t="s">
        <v>51</v>
      </c>
      <c r="D1800" s="5"/>
      <c r="E1800" s="5"/>
      <c r="F1800" s="176"/>
      <c r="G1800" s="4"/>
      <c r="H1800" s="145"/>
      <c r="I1800" s="101"/>
      <c r="J1800" s="5" t="s">
        <v>191</v>
      </c>
      <c r="K1800" s="20" t="s">
        <v>9</v>
      </c>
      <c r="L1800" s="189">
        <v>2546886</v>
      </c>
      <c r="M1800" s="189">
        <v>2546886</v>
      </c>
      <c r="N1800" s="189"/>
      <c r="O1800" s="189"/>
      <c r="P1800" s="189"/>
      <c r="Q1800" s="186">
        <f t="shared" ref="Q1800:Q1921" si="655">M1800+N1800+O1800+P1800</f>
        <v>2546886</v>
      </c>
    </row>
    <row r="1801" spans="1:41" ht="30.75" customHeight="1" x14ac:dyDescent="0.25">
      <c r="A1801" s="472"/>
      <c r="B1801" s="454">
        <v>71951000</v>
      </c>
      <c r="C1801" s="5" t="s">
        <v>51</v>
      </c>
      <c r="D1801" s="97"/>
      <c r="E1801" s="97"/>
      <c r="F1801" s="176"/>
      <c r="G1801" s="4"/>
      <c r="H1801" s="154"/>
      <c r="I1801" s="101"/>
      <c r="J1801" s="5" t="s">
        <v>187</v>
      </c>
      <c r="K1801" s="20" t="s">
        <v>13</v>
      </c>
      <c r="L1801" s="189">
        <v>761350</v>
      </c>
      <c r="M1801" s="189">
        <v>761350</v>
      </c>
      <c r="N1801" s="189"/>
      <c r="O1801" s="189"/>
      <c r="P1801" s="189"/>
      <c r="Q1801" s="186">
        <f t="shared" si="655"/>
        <v>761350</v>
      </c>
    </row>
    <row r="1802" spans="1:41" ht="33.75" customHeight="1" x14ac:dyDescent="0.25">
      <c r="A1802" s="472"/>
      <c r="B1802" s="454">
        <v>71951000</v>
      </c>
      <c r="C1802" s="5" t="s">
        <v>51</v>
      </c>
      <c r="D1802" s="97"/>
      <c r="E1802" s="97"/>
      <c r="F1802" s="176"/>
      <c r="G1802" s="4"/>
      <c r="H1802" s="154"/>
      <c r="I1802" s="101"/>
      <c r="J1802" s="448" t="s">
        <v>188</v>
      </c>
      <c r="K1802" s="20" t="s">
        <v>12</v>
      </c>
      <c r="L1802" s="189">
        <v>1219770</v>
      </c>
      <c r="M1802" s="189">
        <v>1219770</v>
      </c>
      <c r="N1802" s="189"/>
      <c r="O1802" s="189"/>
      <c r="P1802" s="189"/>
      <c r="Q1802" s="186">
        <f t="shared" si="655"/>
        <v>1219770</v>
      </c>
    </row>
    <row r="1803" spans="1:41" s="1" customFormat="1" ht="48" customHeight="1" x14ac:dyDescent="0.3">
      <c r="A1803" s="472"/>
      <c r="B1803" s="53">
        <v>71951000</v>
      </c>
      <c r="C1803" s="5" t="s">
        <v>51</v>
      </c>
      <c r="D1803" s="5"/>
      <c r="E1803" s="5"/>
      <c r="F1803" s="176"/>
      <c r="G1803" s="81"/>
      <c r="H1803" s="145"/>
      <c r="I1803" s="101"/>
      <c r="J1803" s="5" t="s">
        <v>185</v>
      </c>
      <c r="K1803" s="7" t="s">
        <v>25</v>
      </c>
      <c r="L1803" s="164">
        <v>152011</v>
      </c>
      <c r="M1803" s="164"/>
      <c r="N1803" s="186"/>
      <c r="O1803" s="186">
        <v>144410.45000000001</v>
      </c>
      <c r="P1803" s="186">
        <f>L1803-O1803</f>
        <v>7600.5499999999884</v>
      </c>
      <c r="Q1803" s="186">
        <f t="shared" ref="Q1803:Q1804" si="656">M1803+N1803+O1803+P1803</f>
        <v>152011</v>
      </c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11"/>
      <c r="AG1803" s="11"/>
      <c r="AH1803" s="11"/>
      <c r="AI1803" s="11"/>
      <c r="AJ1803" s="11"/>
      <c r="AK1803" s="11"/>
      <c r="AL1803" s="26"/>
      <c r="AM1803" s="11"/>
      <c r="AN1803" s="11"/>
      <c r="AO1803" s="11"/>
    </row>
    <row r="1804" spans="1:41" s="391" customFormat="1" ht="19.5" customHeight="1" x14ac:dyDescent="0.25">
      <c r="A1804" s="472"/>
      <c r="B1804" s="437">
        <v>71951000</v>
      </c>
      <c r="C1804" s="210" t="s">
        <v>51</v>
      </c>
      <c r="D1804" s="15"/>
      <c r="E1804" s="15"/>
      <c r="F1804" s="177"/>
      <c r="G1804" s="4"/>
      <c r="H1804" s="153"/>
      <c r="I1804" s="177"/>
      <c r="J1804" s="5" t="s">
        <v>303</v>
      </c>
      <c r="K1804" s="20" t="s">
        <v>298</v>
      </c>
      <c r="L1804" s="189">
        <v>20000</v>
      </c>
      <c r="M1804" s="186">
        <f t="shared" ref="M1804" si="657">L1804</f>
        <v>20000</v>
      </c>
      <c r="N1804" s="186"/>
      <c r="O1804" s="186"/>
      <c r="P1804" s="186"/>
      <c r="Q1804" s="186">
        <f t="shared" si="656"/>
        <v>20000</v>
      </c>
    </row>
    <row r="1805" spans="1:41" ht="18" customHeight="1" x14ac:dyDescent="0.25">
      <c r="A1805" s="473"/>
      <c r="B1805" s="454">
        <v>71951000</v>
      </c>
      <c r="C1805" s="5" t="s">
        <v>51</v>
      </c>
      <c r="D1805" s="97"/>
      <c r="E1805" s="97"/>
      <c r="F1805" s="176"/>
      <c r="G1805" s="4"/>
      <c r="H1805" s="154"/>
      <c r="I1805" s="101"/>
      <c r="J1805" s="448" t="s">
        <v>189</v>
      </c>
      <c r="K1805" s="4">
        <v>21</v>
      </c>
      <c r="L1805" s="189">
        <v>96900</v>
      </c>
      <c r="M1805" s="189">
        <v>96900</v>
      </c>
      <c r="N1805" s="189"/>
      <c r="O1805" s="189"/>
      <c r="P1805" s="189"/>
      <c r="Q1805" s="186">
        <f t="shared" si="655"/>
        <v>96900</v>
      </c>
    </row>
    <row r="1806" spans="1:41" ht="35.25" customHeight="1" x14ac:dyDescent="0.25">
      <c r="A1806" s="471">
        <v>6</v>
      </c>
      <c r="B1806" s="454">
        <v>71951000</v>
      </c>
      <c r="C1806" s="5" t="s">
        <v>51</v>
      </c>
      <c r="D1806" s="5" t="s">
        <v>51</v>
      </c>
      <c r="E1806" s="5" t="s">
        <v>50</v>
      </c>
      <c r="F1806" s="176">
        <v>15</v>
      </c>
      <c r="G1806" s="4" t="s">
        <v>68</v>
      </c>
      <c r="H1806" s="145">
        <v>2958.2</v>
      </c>
      <c r="I1806" s="101">
        <v>59</v>
      </c>
      <c r="J1806" s="448" t="s">
        <v>184</v>
      </c>
      <c r="K1806" s="7" t="s">
        <v>5</v>
      </c>
      <c r="L1806" s="189">
        <f>L1807+L1808+L1809+L1810</f>
        <v>6293863</v>
      </c>
      <c r="M1806" s="189">
        <f t="shared" ref="M1806:P1806" si="658">M1807+M1808+M1809+M1810</f>
        <v>6293863</v>
      </c>
      <c r="N1806" s="189">
        <f t="shared" si="658"/>
        <v>0</v>
      </c>
      <c r="O1806" s="189">
        <f t="shared" si="658"/>
        <v>0</v>
      </c>
      <c r="P1806" s="189">
        <f t="shared" si="658"/>
        <v>0</v>
      </c>
      <c r="Q1806" s="186">
        <f t="shared" si="655"/>
        <v>6293863</v>
      </c>
    </row>
    <row r="1807" spans="1:41" ht="18" customHeight="1" x14ac:dyDescent="0.25">
      <c r="A1807" s="472"/>
      <c r="B1807" s="454">
        <v>71951000</v>
      </c>
      <c r="C1807" s="5" t="s">
        <v>51</v>
      </c>
      <c r="D1807" s="5"/>
      <c r="E1807" s="5"/>
      <c r="F1807" s="176"/>
      <c r="G1807" s="4"/>
      <c r="H1807" s="145"/>
      <c r="I1807" s="101"/>
      <c r="J1807" s="5" t="s">
        <v>191</v>
      </c>
      <c r="K1807" s="20" t="s">
        <v>9</v>
      </c>
      <c r="L1807" s="189">
        <v>669093</v>
      </c>
      <c r="M1807" s="189">
        <v>669093</v>
      </c>
      <c r="N1807" s="189"/>
      <c r="O1807" s="189"/>
      <c r="P1807" s="189"/>
      <c r="Q1807" s="186">
        <f t="shared" si="655"/>
        <v>669093</v>
      </c>
    </row>
    <row r="1808" spans="1:41" ht="30.75" customHeight="1" x14ac:dyDescent="0.25">
      <c r="A1808" s="472"/>
      <c r="B1808" s="454">
        <v>71951000</v>
      </c>
      <c r="C1808" s="5" t="s">
        <v>51</v>
      </c>
      <c r="D1808" s="97"/>
      <c r="E1808" s="97"/>
      <c r="F1808" s="176"/>
      <c r="G1808" s="4"/>
      <c r="H1808" s="154"/>
      <c r="I1808" s="101"/>
      <c r="J1808" s="5" t="s">
        <v>187</v>
      </c>
      <c r="K1808" s="20" t="s">
        <v>13</v>
      </c>
      <c r="L1808" s="189">
        <v>2229860</v>
      </c>
      <c r="M1808" s="189">
        <v>2229860</v>
      </c>
      <c r="N1808" s="189"/>
      <c r="O1808" s="189"/>
      <c r="P1808" s="189"/>
      <c r="Q1808" s="186">
        <f t="shared" si="655"/>
        <v>2229860</v>
      </c>
    </row>
    <row r="1809" spans="1:41" ht="33.75" customHeight="1" x14ac:dyDescent="0.25">
      <c r="A1809" s="472"/>
      <c r="B1809" s="454">
        <v>71951000</v>
      </c>
      <c r="C1809" s="5" t="s">
        <v>51</v>
      </c>
      <c r="D1809" s="97"/>
      <c r="E1809" s="97"/>
      <c r="F1809" s="176"/>
      <c r="G1809" s="4"/>
      <c r="H1809" s="154"/>
      <c r="I1809" s="101"/>
      <c r="J1809" s="448" t="s">
        <v>188</v>
      </c>
      <c r="K1809" s="20" t="s">
        <v>12</v>
      </c>
      <c r="L1809" s="189">
        <v>3263040</v>
      </c>
      <c r="M1809" s="189">
        <v>3263040</v>
      </c>
      <c r="N1809" s="189"/>
      <c r="O1809" s="189"/>
      <c r="P1809" s="189"/>
      <c r="Q1809" s="186">
        <f t="shared" si="655"/>
        <v>3263040</v>
      </c>
    </row>
    <row r="1810" spans="1:41" ht="18" customHeight="1" x14ac:dyDescent="0.25">
      <c r="A1810" s="473"/>
      <c r="B1810" s="454">
        <v>71951000</v>
      </c>
      <c r="C1810" s="5" t="s">
        <v>51</v>
      </c>
      <c r="D1810" s="97"/>
      <c r="E1810" s="97"/>
      <c r="F1810" s="176"/>
      <c r="G1810" s="4"/>
      <c r="H1810" s="154"/>
      <c r="I1810" s="101"/>
      <c r="J1810" s="448" t="s">
        <v>189</v>
      </c>
      <c r="K1810" s="4">
        <v>21</v>
      </c>
      <c r="L1810" s="189">
        <v>131870</v>
      </c>
      <c r="M1810" s="189">
        <v>131870</v>
      </c>
      <c r="N1810" s="189"/>
      <c r="O1810" s="189"/>
      <c r="P1810" s="189"/>
      <c r="Q1810" s="186">
        <f t="shared" si="655"/>
        <v>131870</v>
      </c>
    </row>
    <row r="1811" spans="1:41" ht="34.5" customHeight="1" x14ac:dyDescent="0.25">
      <c r="A1811" s="471">
        <v>7</v>
      </c>
      <c r="B1811" s="454">
        <v>71951000</v>
      </c>
      <c r="C1811" s="5" t="s">
        <v>51</v>
      </c>
      <c r="D1811" s="5" t="s">
        <v>51</v>
      </c>
      <c r="E1811" s="5" t="s">
        <v>50</v>
      </c>
      <c r="F1811" s="176">
        <v>17</v>
      </c>
      <c r="G1811" s="4" t="s">
        <v>68</v>
      </c>
      <c r="H1811" s="145">
        <v>2755</v>
      </c>
      <c r="I1811" s="101">
        <v>152</v>
      </c>
      <c r="J1811" s="448" t="s">
        <v>184</v>
      </c>
      <c r="K1811" s="7" t="s">
        <v>5</v>
      </c>
      <c r="L1811" s="189">
        <f>L1812+L1813</f>
        <v>3200673</v>
      </c>
      <c r="M1811" s="189">
        <f t="shared" ref="M1811:P1811" si="659">M1812+M1813</f>
        <v>3200673</v>
      </c>
      <c r="N1811" s="189">
        <f t="shared" si="659"/>
        <v>0</v>
      </c>
      <c r="O1811" s="189">
        <f t="shared" si="659"/>
        <v>0</v>
      </c>
      <c r="P1811" s="189">
        <f t="shared" si="659"/>
        <v>0</v>
      </c>
      <c r="Q1811" s="186">
        <f t="shared" si="655"/>
        <v>3200673</v>
      </c>
    </row>
    <row r="1812" spans="1:41" ht="18" customHeight="1" x14ac:dyDescent="0.25">
      <c r="A1812" s="472"/>
      <c r="B1812" s="454">
        <v>71951000</v>
      </c>
      <c r="C1812" s="5" t="s">
        <v>51</v>
      </c>
      <c r="D1812" s="5"/>
      <c r="E1812" s="5"/>
      <c r="F1812" s="176"/>
      <c r="G1812" s="4"/>
      <c r="H1812" s="145"/>
      <c r="I1812" s="101"/>
      <c r="J1812" s="5" t="s">
        <v>191</v>
      </c>
      <c r="K1812" s="20" t="s">
        <v>9</v>
      </c>
      <c r="L1812" s="189">
        <v>3133613</v>
      </c>
      <c r="M1812" s="189">
        <v>3133613</v>
      </c>
      <c r="N1812" s="189"/>
      <c r="O1812" s="189"/>
      <c r="P1812" s="189"/>
      <c r="Q1812" s="186">
        <f t="shared" si="655"/>
        <v>3133613</v>
      </c>
    </row>
    <row r="1813" spans="1:41" ht="18" customHeight="1" x14ac:dyDescent="0.25">
      <c r="A1813" s="473"/>
      <c r="B1813" s="454">
        <v>71951000</v>
      </c>
      <c r="C1813" s="5" t="s">
        <v>51</v>
      </c>
      <c r="D1813" s="5"/>
      <c r="E1813" s="5"/>
      <c r="F1813" s="176"/>
      <c r="G1813" s="4"/>
      <c r="H1813" s="145"/>
      <c r="I1813" s="101"/>
      <c r="J1813" s="5" t="s">
        <v>189</v>
      </c>
      <c r="K1813" s="4">
        <v>21</v>
      </c>
      <c r="L1813" s="189">
        <v>67060</v>
      </c>
      <c r="M1813" s="189">
        <v>67060</v>
      </c>
      <c r="N1813" s="189"/>
      <c r="O1813" s="189"/>
      <c r="P1813" s="189"/>
      <c r="Q1813" s="186">
        <f t="shared" si="655"/>
        <v>67060</v>
      </c>
    </row>
    <row r="1814" spans="1:41" s="1" customFormat="1" ht="31.5" x14ac:dyDescent="0.3">
      <c r="A1814" s="471">
        <v>8</v>
      </c>
      <c r="B1814" s="53">
        <v>71951000</v>
      </c>
      <c r="C1814" s="5" t="s">
        <v>51</v>
      </c>
      <c r="D1814" s="5" t="s">
        <v>51</v>
      </c>
      <c r="E1814" s="5" t="s">
        <v>50</v>
      </c>
      <c r="F1814" s="176">
        <v>21</v>
      </c>
      <c r="G1814" s="81" t="s">
        <v>68</v>
      </c>
      <c r="H1814" s="145">
        <v>2869.3</v>
      </c>
      <c r="I1814" s="101">
        <v>125</v>
      </c>
      <c r="J1814" s="5" t="s">
        <v>184</v>
      </c>
      <c r="K1814" s="20" t="s">
        <v>5</v>
      </c>
      <c r="L1814" s="164">
        <f>L1815+L1816</f>
        <v>159076</v>
      </c>
      <c r="M1814" s="164">
        <f t="shared" ref="M1814:P1814" si="660">M1815+M1816</f>
        <v>20000</v>
      </c>
      <c r="N1814" s="164">
        <f t="shared" si="660"/>
        <v>0</v>
      </c>
      <c r="O1814" s="164">
        <f t="shared" si="660"/>
        <v>132122.20000000001</v>
      </c>
      <c r="P1814" s="164">
        <f t="shared" si="660"/>
        <v>6953.7999999999884</v>
      </c>
      <c r="Q1814" s="186">
        <f t="shared" si="655"/>
        <v>159076</v>
      </c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11"/>
      <c r="AF1814" s="11"/>
      <c r="AG1814" s="11"/>
      <c r="AH1814" s="11"/>
      <c r="AI1814" s="11"/>
      <c r="AJ1814" s="11"/>
      <c r="AK1814" s="11"/>
      <c r="AL1814" s="26"/>
      <c r="AM1814" s="11"/>
      <c r="AN1814" s="11"/>
      <c r="AO1814" s="11"/>
    </row>
    <row r="1815" spans="1:41" s="203" customFormat="1" ht="48" customHeight="1" x14ac:dyDescent="0.3">
      <c r="A1815" s="472"/>
      <c r="B1815" s="53">
        <v>71951000</v>
      </c>
      <c r="C1815" s="5" t="s">
        <v>51</v>
      </c>
      <c r="D1815" s="5"/>
      <c r="E1815" s="5"/>
      <c r="F1815" s="176"/>
      <c r="G1815" s="81"/>
      <c r="H1815" s="145"/>
      <c r="I1815" s="101"/>
      <c r="J1815" s="5" t="s">
        <v>185</v>
      </c>
      <c r="K1815" s="20" t="s">
        <v>25</v>
      </c>
      <c r="L1815" s="164">
        <v>139076</v>
      </c>
      <c r="M1815" s="164"/>
      <c r="N1815" s="186"/>
      <c r="O1815" s="186">
        <v>132122.20000000001</v>
      </c>
      <c r="P1815" s="186">
        <f>L1815-O1815</f>
        <v>6953.7999999999884</v>
      </c>
      <c r="Q1815" s="186">
        <f t="shared" si="655"/>
        <v>139076</v>
      </c>
      <c r="R1815" s="201"/>
      <c r="S1815" s="201"/>
      <c r="T1815" s="201"/>
      <c r="U1815" s="201"/>
      <c r="V1815" s="201"/>
      <c r="W1815" s="201"/>
      <c r="X1815" s="201"/>
      <c r="Y1815" s="201"/>
      <c r="Z1815" s="201"/>
      <c r="AA1815" s="201"/>
      <c r="AB1815" s="201"/>
      <c r="AC1815" s="201"/>
      <c r="AD1815" s="201"/>
      <c r="AE1815" s="201"/>
      <c r="AF1815" s="201"/>
      <c r="AG1815" s="201"/>
      <c r="AH1815" s="201"/>
      <c r="AI1815" s="201"/>
      <c r="AJ1815" s="201"/>
      <c r="AK1815" s="201"/>
      <c r="AL1815" s="202"/>
      <c r="AM1815" s="201"/>
      <c r="AN1815" s="201"/>
      <c r="AO1815" s="201"/>
    </row>
    <row r="1816" spans="1:41" s="391" customFormat="1" ht="19.5" customHeight="1" x14ac:dyDescent="0.25">
      <c r="A1816" s="473"/>
      <c r="B1816" s="437">
        <v>71951000</v>
      </c>
      <c r="C1816" s="210" t="s">
        <v>51</v>
      </c>
      <c r="D1816" s="15"/>
      <c r="E1816" s="15"/>
      <c r="F1816" s="177"/>
      <c r="G1816" s="4"/>
      <c r="H1816" s="153"/>
      <c r="I1816" s="177"/>
      <c r="J1816" s="5" t="s">
        <v>303</v>
      </c>
      <c r="K1816" s="20" t="s">
        <v>298</v>
      </c>
      <c r="L1816" s="189">
        <v>20000</v>
      </c>
      <c r="M1816" s="186">
        <f t="shared" ref="M1816" si="661">L1816</f>
        <v>20000</v>
      </c>
      <c r="N1816" s="186"/>
      <c r="O1816" s="186"/>
      <c r="P1816" s="186"/>
      <c r="Q1816" s="186">
        <f t="shared" si="655"/>
        <v>20000</v>
      </c>
    </row>
    <row r="1817" spans="1:41" s="9" customFormat="1" ht="18.75" x14ac:dyDescent="0.3">
      <c r="A1817" s="471">
        <v>9</v>
      </c>
      <c r="B1817" s="53">
        <v>71951000</v>
      </c>
      <c r="C1817" s="5" t="s">
        <v>51</v>
      </c>
      <c r="D1817" s="5" t="s">
        <v>51</v>
      </c>
      <c r="E1817" s="5" t="s">
        <v>82</v>
      </c>
      <c r="F1817" s="176">
        <v>3</v>
      </c>
      <c r="G1817" s="81" t="s">
        <v>68</v>
      </c>
      <c r="H1817" s="145">
        <v>2118.6</v>
      </c>
      <c r="I1817" s="101">
        <v>48</v>
      </c>
      <c r="J1817" s="448" t="s">
        <v>184</v>
      </c>
      <c r="K1817" s="7" t="s">
        <v>5</v>
      </c>
      <c r="L1817" s="164">
        <f>L1818+L1819</f>
        <v>120366</v>
      </c>
      <c r="M1817" s="164">
        <f t="shared" ref="M1817:P1817" si="662">M1818+M1819</f>
        <v>20000</v>
      </c>
      <c r="N1817" s="164">
        <f t="shared" si="662"/>
        <v>0</v>
      </c>
      <c r="O1817" s="164">
        <f t="shared" si="662"/>
        <v>95347.7</v>
      </c>
      <c r="P1817" s="164">
        <f t="shared" si="662"/>
        <v>5018.3000000000029</v>
      </c>
      <c r="Q1817" s="186">
        <f t="shared" si="655"/>
        <v>120366</v>
      </c>
      <c r="R1817" s="39"/>
      <c r="S1817" s="39"/>
      <c r="T1817" s="39"/>
      <c r="U1817" s="39"/>
      <c r="V1817" s="39"/>
      <c r="W1817" s="39"/>
      <c r="X1817" s="39"/>
      <c r="Y1817" s="39"/>
      <c r="Z1817" s="39"/>
      <c r="AA1817" s="39"/>
      <c r="AB1817" s="39"/>
      <c r="AC1817" s="39"/>
      <c r="AD1817" s="39"/>
      <c r="AE1817" s="39"/>
      <c r="AF1817" s="39"/>
      <c r="AG1817" s="39"/>
      <c r="AH1817" s="39"/>
      <c r="AI1817" s="39"/>
      <c r="AJ1817" s="39"/>
      <c r="AK1817" s="39"/>
      <c r="AL1817" s="26"/>
      <c r="AM1817" s="39"/>
      <c r="AN1817" s="39"/>
      <c r="AO1817" s="39"/>
    </row>
    <row r="1818" spans="1:41" s="1" customFormat="1" ht="48" customHeight="1" x14ac:dyDescent="0.3">
      <c r="A1818" s="472"/>
      <c r="B1818" s="53">
        <v>71951000</v>
      </c>
      <c r="C1818" s="5" t="s">
        <v>51</v>
      </c>
      <c r="D1818" s="5"/>
      <c r="E1818" s="5"/>
      <c r="F1818" s="176"/>
      <c r="G1818" s="81"/>
      <c r="H1818" s="145"/>
      <c r="I1818" s="101"/>
      <c r="J1818" s="5" t="s">
        <v>185</v>
      </c>
      <c r="K1818" s="20" t="s">
        <v>25</v>
      </c>
      <c r="L1818" s="164">
        <v>100366</v>
      </c>
      <c r="M1818" s="164"/>
      <c r="N1818" s="186"/>
      <c r="O1818" s="186">
        <v>95347.7</v>
      </c>
      <c r="P1818" s="186">
        <f>L1818-O1818</f>
        <v>5018.3000000000029</v>
      </c>
      <c r="Q1818" s="186">
        <f t="shared" si="655"/>
        <v>100366</v>
      </c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11"/>
      <c r="AF1818" s="11"/>
      <c r="AG1818" s="11"/>
      <c r="AH1818" s="11"/>
      <c r="AI1818" s="11"/>
      <c r="AJ1818" s="11"/>
      <c r="AK1818" s="11"/>
      <c r="AL1818" s="26"/>
      <c r="AM1818" s="11"/>
      <c r="AN1818" s="11"/>
      <c r="AO1818" s="11"/>
    </row>
    <row r="1819" spans="1:41" s="391" customFormat="1" ht="19.5" customHeight="1" x14ac:dyDescent="0.25">
      <c r="A1819" s="473"/>
      <c r="B1819" s="437">
        <v>71951000</v>
      </c>
      <c r="C1819" s="210" t="s">
        <v>51</v>
      </c>
      <c r="D1819" s="15"/>
      <c r="E1819" s="15"/>
      <c r="F1819" s="177"/>
      <c r="G1819" s="4"/>
      <c r="H1819" s="153"/>
      <c r="I1819" s="177"/>
      <c r="J1819" s="5" t="s">
        <v>303</v>
      </c>
      <c r="K1819" s="20" t="s">
        <v>298</v>
      </c>
      <c r="L1819" s="189">
        <v>20000</v>
      </c>
      <c r="M1819" s="186">
        <f t="shared" ref="M1819" si="663">L1819</f>
        <v>20000</v>
      </c>
      <c r="N1819" s="186"/>
      <c r="O1819" s="186"/>
      <c r="P1819" s="186"/>
      <c r="Q1819" s="186">
        <f t="shared" si="655"/>
        <v>20000</v>
      </c>
    </row>
    <row r="1820" spans="1:41" s="203" customFormat="1" ht="18.75" x14ac:dyDescent="0.3">
      <c r="A1820" s="471">
        <v>10</v>
      </c>
      <c r="B1820" s="53">
        <v>71951000</v>
      </c>
      <c r="C1820" s="5" t="s">
        <v>51</v>
      </c>
      <c r="D1820" s="5" t="s">
        <v>51</v>
      </c>
      <c r="E1820" s="5" t="s">
        <v>88</v>
      </c>
      <c r="F1820" s="176">
        <v>56</v>
      </c>
      <c r="G1820" s="81" t="s">
        <v>68</v>
      </c>
      <c r="H1820" s="145">
        <v>3236.6</v>
      </c>
      <c r="I1820" s="101">
        <v>110</v>
      </c>
      <c r="J1820" s="5" t="s">
        <v>184</v>
      </c>
      <c r="K1820" s="20" t="s">
        <v>5</v>
      </c>
      <c r="L1820" s="164">
        <f>L1821+L1822</f>
        <v>348688</v>
      </c>
      <c r="M1820" s="164">
        <f t="shared" ref="M1820:P1820" si="664">M1821+M1822</f>
        <v>20000</v>
      </c>
      <c r="N1820" s="164">
        <f t="shared" si="664"/>
        <v>0</v>
      </c>
      <c r="O1820" s="164">
        <f t="shared" si="664"/>
        <v>312253.59999999998</v>
      </c>
      <c r="P1820" s="164">
        <f t="shared" si="664"/>
        <v>16434.400000000023</v>
      </c>
      <c r="Q1820" s="186">
        <f t="shared" si="655"/>
        <v>348688</v>
      </c>
      <c r="R1820" s="201"/>
      <c r="S1820" s="201"/>
      <c r="T1820" s="201"/>
      <c r="U1820" s="201"/>
      <c r="V1820" s="201"/>
      <c r="W1820" s="201"/>
      <c r="X1820" s="201"/>
      <c r="Y1820" s="201"/>
      <c r="Z1820" s="201"/>
      <c r="AA1820" s="201"/>
      <c r="AB1820" s="201"/>
      <c r="AC1820" s="201"/>
      <c r="AD1820" s="201"/>
      <c r="AE1820" s="201"/>
      <c r="AF1820" s="201"/>
      <c r="AG1820" s="201"/>
      <c r="AH1820" s="201"/>
      <c r="AI1820" s="201"/>
      <c r="AJ1820" s="201"/>
      <c r="AK1820" s="201"/>
      <c r="AL1820" s="202"/>
      <c r="AM1820" s="201"/>
      <c r="AN1820" s="201"/>
      <c r="AO1820" s="201"/>
    </row>
    <row r="1821" spans="1:41" s="1" customFormat="1" ht="48" customHeight="1" x14ac:dyDescent="0.3">
      <c r="A1821" s="472"/>
      <c r="B1821" s="53">
        <v>71951000</v>
      </c>
      <c r="C1821" s="5" t="s">
        <v>51</v>
      </c>
      <c r="D1821" s="5"/>
      <c r="E1821" s="5"/>
      <c r="F1821" s="176"/>
      <c r="G1821" s="81"/>
      <c r="H1821" s="145"/>
      <c r="I1821" s="101"/>
      <c r="J1821" s="5" t="s">
        <v>185</v>
      </c>
      <c r="K1821" s="7" t="s">
        <v>25</v>
      </c>
      <c r="L1821" s="164">
        <v>328688</v>
      </c>
      <c r="M1821" s="164"/>
      <c r="N1821" s="186"/>
      <c r="O1821" s="186">
        <v>312253.59999999998</v>
      </c>
      <c r="P1821" s="186">
        <f>L1821-O1821</f>
        <v>16434.400000000023</v>
      </c>
      <c r="Q1821" s="186">
        <f t="shared" si="655"/>
        <v>328688</v>
      </c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11"/>
      <c r="AG1821" s="11"/>
      <c r="AH1821" s="11"/>
      <c r="AI1821" s="11"/>
      <c r="AJ1821" s="11"/>
      <c r="AK1821" s="11"/>
      <c r="AL1821" s="26"/>
      <c r="AM1821" s="11"/>
      <c r="AN1821" s="11"/>
      <c r="AO1821" s="11"/>
    </row>
    <row r="1822" spans="1:41" s="391" customFormat="1" ht="19.5" customHeight="1" x14ac:dyDescent="0.25">
      <c r="A1822" s="473"/>
      <c r="B1822" s="437">
        <v>71951000</v>
      </c>
      <c r="C1822" s="210" t="s">
        <v>51</v>
      </c>
      <c r="D1822" s="15"/>
      <c r="E1822" s="15"/>
      <c r="F1822" s="177"/>
      <c r="G1822" s="4"/>
      <c r="H1822" s="153"/>
      <c r="I1822" s="177"/>
      <c r="J1822" s="5" t="s">
        <v>303</v>
      </c>
      <c r="K1822" s="20" t="s">
        <v>298</v>
      </c>
      <c r="L1822" s="189">
        <v>20000</v>
      </c>
      <c r="M1822" s="186">
        <f t="shared" ref="M1822" si="665">L1822</f>
        <v>20000</v>
      </c>
      <c r="N1822" s="186"/>
      <c r="O1822" s="186"/>
      <c r="P1822" s="186"/>
      <c r="Q1822" s="186">
        <f t="shared" si="655"/>
        <v>20000</v>
      </c>
    </row>
    <row r="1823" spans="1:41" s="9" customFormat="1" ht="18.75" x14ac:dyDescent="0.3">
      <c r="A1823" s="471">
        <v>11</v>
      </c>
      <c r="B1823" s="53">
        <v>71951000</v>
      </c>
      <c r="C1823" s="5" t="s">
        <v>51</v>
      </c>
      <c r="D1823" s="5" t="s">
        <v>51</v>
      </c>
      <c r="E1823" s="5" t="s">
        <v>88</v>
      </c>
      <c r="F1823" s="176">
        <v>58</v>
      </c>
      <c r="G1823" s="81" t="s">
        <v>68</v>
      </c>
      <c r="H1823" s="145">
        <v>3610</v>
      </c>
      <c r="I1823" s="101">
        <v>91</v>
      </c>
      <c r="J1823" s="5" t="s">
        <v>184</v>
      </c>
      <c r="K1823" s="20" t="s">
        <v>5</v>
      </c>
      <c r="L1823" s="164">
        <f>L1824+L1825</f>
        <v>430397</v>
      </c>
      <c r="M1823" s="164">
        <f t="shared" ref="M1823:P1823" si="666">M1824+M1825</f>
        <v>20000</v>
      </c>
      <c r="N1823" s="164">
        <f t="shared" si="666"/>
        <v>0</v>
      </c>
      <c r="O1823" s="164">
        <f t="shared" si="666"/>
        <v>389877.15</v>
      </c>
      <c r="P1823" s="164">
        <f t="shared" si="666"/>
        <v>20519.849999999977</v>
      </c>
      <c r="Q1823" s="186">
        <f t="shared" si="655"/>
        <v>430397</v>
      </c>
      <c r="R1823" s="39"/>
      <c r="S1823" s="39"/>
      <c r="T1823" s="39"/>
      <c r="U1823" s="39"/>
      <c r="V1823" s="39"/>
      <c r="W1823" s="39"/>
      <c r="X1823" s="39"/>
      <c r="Y1823" s="39"/>
      <c r="Z1823" s="39"/>
      <c r="AA1823" s="39"/>
      <c r="AB1823" s="39"/>
      <c r="AC1823" s="39"/>
      <c r="AD1823" s="39"/>
      <c r="AE1823" s="39"/>
      <c r="AF1823" s="39"/>
      <c r="AG1823" s="39"/>
      <c r="AH1823" s="39"/>
      <c r="AI1823" s="39"/>
      <c r="AJ1823" s="39"/>
      <c r="AK1823" s="39"/>
      <c r="AL1823" s="26"/>
      <c r="AM1823" s="39"/>
      <c r="AN1823" s="39"/>
      <c r="AO1823" s="39"/>
    </row>
    <row r="1824" spans="1:41" s="1" customFormat="1" ht="48" customHeight="1" x14ac:dyDescent="0.3">
      <c r="A1824" s="472"/>
      <c r="B1824" s="53">
        <v>71951000</v>
      </c>
      <c r="C1824" s="5" t="s">
        <v>51</v>
      </c>
      <c r="D1824" s="5"/>
      <c r="E1824" s="5"/>
      <c r="F1824" s="176"/>
      <c r="G1824" s="81"/>
      <c r="H1824" s="145"/>
      <c r="I1824" s="101"/>
      <c r="J1824" s="5" t="s">
        <v>185</v>
      </c>
      <c r="K1824" s="20" t="s">
        <v>25</v>
      </c>
      <c r="L1824" s="164">
        <v>410397</v>
      </c>
      <c r="M1824" s="164"/>
      <c r="N1824" s="186"/>
      <c r="O1824" s="186">
        <v>389877.15</v>
      </c>
      <c r="P1824" s="186">
        <f>L1824-O1824</f>
        <v>20519.849999999977</v>
      </c>
      <c r="Q1824" s="186">
        <f t="shared" si="655"/>
        <v>410397</v>
      </c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11"/>
      <c r="AG1824" s="11"/>
      <c r="AH1824" s="11"/>
      <c r="AI1824" s="11"/>
      <c r="AJ1824" s="11"/>
      <c r="AK1824" s="11"/>
      <c r="AL1824" s="26"/>
      <c r="AM1824" s="11"/>
      <c r="AN1824" s="11"/>
      <c r="AO1824" s="11"/>
    </row>
    <row r="1825" spans="1:41" s="391" customFormat="1" ht="19.5" customHeight="1" x14ac:dyDescent="0.25">
      <c r="A1825" s="473"/>
      <c r="B1825" s="437">
        <v>71951000</v>
      </c>
      <c r="C1825" s="210" t="s">
        <v>51</v>
      </c>
      <c r="D1825" s="15"/>
      <c r="E1825" s="15"/>
      <c r="F1825" s="177"/>
      <c r="G1825" s="4"/>
      <c r="H1825" s="153"/>
      <c r="I1825" s="177"/>
      <c r="J1825" s="5" t="s">
        <v>303</v>
      </c>
      <c r="K1825" s="20" t="s">
        <v>298</v>
      </c>
      <c r="L1825" s="189">
        <v>20000</v>
      </c>
      <c r="M1825" s="186">
        <f t="shared" ref="M1825" si="667">L1825</f>
        <v>20000</v>
      </c>
      <c r="N1825" s="186"/>
      <c r="O1825" s="186"/>
      <c r="P1825" s="186"/>
      <c r="Q1825" s="186">
        <f t="shared" si="655"/>
        <v>20000</v>
      </c>
    </row>
    <row r="1826" spans="1:41" s="1" customFormat="1" ht="18.75" x14ac:dyDescent="0.3">
      <c r="A1826" s="471">
        <v>12</v>
      </c>
      <c r="B1826" s="53">
        <v>71951000</v>
      </c>
      <c r="C1826" s="5" t="s">
        <v>51</v>
      </c>
      <c r="D1826" s="5" t="s">
        <v>51</v>
      </c>
      <c r="E1826" s="5" t="s">
        <v>88</v>
      </c>
      <c r="F1826" s="176">
        <v>60</v>
      </c>
      <c r="G1826" s="81" t="s">
        <v>68</v>
      </c>
      <c r="H1826" s="145">
        <v>8264.5</v>
      </c>
      <c r="I1826" s="101">
        <v>122</v>
      </c>
      <c r="J1826" s="5" t="s">
        <v>184</v>
      </c>
      <c r="K1826" s="20" t="s">
        <v>5</v>
      </c>
      <c r="L1826" s="164">
        <f>L1827+L1828</f>
        <v>142373</v>
      </c>
      <c r="M1826" s="164">
        <f t="shared" ref="M1826:P1826" si="668">M1827+M1828</f>
        <v>20000</v>
      </c>
      <c r="N1826" s="164">
        <f t="shared" si="668"/>
        <v>0</v>
      </c>
      <c r="O1826" s="164">
        <f t="shared" si="668"/>
        <v>116254.35</v>
      </c>
      <c r="P1826" s="164">
        <f t="shared" si="668"/>
        <v>6118.6499999999942</v>
      </c>
      <c r="Q1826" s="186">
        <f t="shared" si="655"/>
        <v>142373</v>
      </c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11"/>
      <c r="AG1826" s="11"/>
      <c r="AH1826" s="11"/>
      <c r="AI1826" s="11"/>
      <c r="AJ1826" s="11"/>
      <c r="AK1826" s="11"/>
      <c r="AL1826" s="26"/>
      <c r="AM1826" s="11"/>
      <c r="AN1826" s="11"/>
      <c r="AO1826" s="11"/>
    </row>
    <row r="1827" spans="1:41" s="9" customFormat="1" ht="48" customHeight="1" x14ac:dyDescent="0.3">
      <c r="A1827" s="472"/>
      <c r="B1827" s="53">
        <v>71951000</v>
      </c>
      <c r="C1827" s="5" t="s">
        <v>51</v>
      </c>
      <c r="D1827" s="5"/>
      <c r="E1827" s="5"/>
      <c r="F1827" s="176"/>
      <c r="G1827" s="81"/>
      <c r="H1827" s="145"/>
      <c r="I1827" s="101"/>
      <c r="J1827" s="5" t="s">
        <v>185</v>
      </c>
      <c r="K1827" s="20" t="s">
        <v>25</v>
      </c>
      <c r="L1827" s="164">
        <v>122373</v>
      </c>
      <c r="M1827" s="164"/>
      <c r="N1827" s="214"/>
      <c r="O1827" s="164">
        <v>116254.35</v>
      </c>
      <c r="P1827" s="186">
        <f>L1827-O1827</f>
        <v>6118.6499999999942</v>
      </c>
      <c r="Q1827" s="186">
        <f t="shared" si="655"/>
        <v>122373</v>
      </c>
      <c r="R1827" s="39"/>
      <c r="S1827" s="39"/>
      <c r="T1827" s="39"/>
      <c r="U1827" s="39"/>
      <c r="V1827" s="39"/>
      <c r="W1827" s="39"/>
      <c r="X1827" s="39"/>
      <c r="Y1827" s="39"/>
      <c r="Z1827" s="39"/>
      <c r="AA1827" s="39"/>
      <c r="AB1827" s="39"/>
      <c r="AC1827" s="39"/>
      <c r="AD1827" s="39"/>
      <c r="AE1827" s="39"/>
      <c r="AF1827" s="39"/>
      <c r="AG1827" s="39"/>
      <c r="AH1827" s="39"/>
      <c r="AI1827" s="39"/>
      <c r="AJ1827" s="39"/>
      <c r="AK1827" s="39"/>
      <c r="AL1827" s="26"/>
      <c r="AM1827" s="39"/>
      <c r="AN1827" s="39"/>
      <c r="AO1827" s="39"/>
    </row>
    <row r="1828" spans="1:41" s="391" customFormat="1" ht="19.5" customHeight="1" x14ac:dyDescent="0.25">
      <c r="A1828" s="473"/>
      <c r="B1828" s="437">
        <v>71951000</v>
      </c>
      <c r="C1828" s="210" t="s">
        <v>51</v>
      </c>
      <c r="D1828" s="15"/>
      <c r="E1828" s="15"/>
      <c r="F1828" s="177"/>
      <c r="G1828" s="4"/>
      <c r="H1828" s="153"/>
      <c r="I1828" s="177"/>
      <c r="J1828" s="5" t="s">
        <v>303</v>
      </c>
      <c r="K1828" s="20" t="s">
        <v>298</v>
      </c>
      <c r="L1828" s="189">
        <v>20000</v>
      </c>
      <c r="M1828" s="186">
        <f t="shared" ref="M1828" si="669">L1828</f>
        <v>20000</v>
      </c>
      <c r="N1828" s="186"/>
      <c r="O1828" s="186"/>
      <c r="P1828" s="186"/>
      <c r="Q1828" s="186">
        <f t="shared" si="655"/>
        <v>20000</v>
      </c>
    </row>
    <row r="1829" spans="1:41" s="1" customFormat="1" ht="18.75" x14ac:dyDescent="0.3">
      <c r="A1829" s="471">
        <v>13</v>
      </c>
      <c r="B1829" s="53">
        <v>71951001</v>
      </c>
      <c r="C1829" s="5" t="s">
        <v>51</v>
      </c>
      <c r="D1829" s="5" t="s">
        <v>51</v>
      </c>
      <c r="E1829" s="5" t="s">
        <v>79</v>
      </c>
      <c r="F1829" s="176" t="s">
        <v>311</v>
      </c>
      <c r="G1829" s="81" t="s">
        <v>68</v>
      </c>
      <c r="H1829" s="145">
        <v>1234.9000000000001</v>
      </c>
      <c r="I1829" s="101">
        <v>20</v>
      </c>
      <c r="J1829" s="448" t="s">
        <v>184</v>
      </c>
      <c r="K1829" s="20" t="s">
        <v>5</v>
      </c>
      <c r="L1829" s="164">
        <f>L1830+L1831</f>
        <v>526097</v>
      </c>
      <c r="M1829" s="164">
        <f t="shared" ref="M1829:P1829" si="670">M1830+M1831</f>
        <v>20000</v>
      </c>
      <c r="N1829" s="164">
        <f t="shared" si="670"/>
        <v>0</v>
      </c>
      <c r="O1829" s="164">
        <f t="shared" si="670"/>
        <v>480792.15</v>
      </c>
      <c r="P1829" s="164">
        <f t="shared" si="670"/>
        <v>25304.849999999977</v>
      </c>
      <c r="Q1829" s="186">
        <f t="shared" si="655"/>
        <v>526097</v>
      </c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11"/>
      <c r="AF1829" s="11"/>
      <c r="AG1829" s="11"/>
      <c r="AH1829" s="11"/>
      <c r="AI1829" s="11"/>
      <c r="AJ1829" s="11"/>
      <c r="AK1829" s="11"/>
      <c r="AL1829" s="26"/>
      <c r="AM1829" s="11"/>
      <c r="AN1829" s="11"/>
      <c r="AO1829" s="11"/>
    </row>
    <row r="1830" spans="1:41" s="9" customFormat="1" ht="48" customHeight="1" x14ac:dyDescent="0.3">
      <c r="A1830" s="472"/>
      <c r="B1830" s="53">
        <v>71951000</v>
      </c>
      <c r="C1830" s="5" t="s">
        <v>51</v>
      </c>
      <c r="D1830" s="5"/>
      <c r="E1830" s="5"/>
      <c r="F1830" s="176"/>
      <c r="G1830" s="81"/>
      <c r="H1830" s="145"/>
      <c r="I1830" s="101"/>
      <c r="J1830" s="5" t="s">
        <v>185</v>
      </c>
      <c r="K1830" s="20" t="s">
        <v>25</v>
      </c>
      <c r="L1830" s="164">
        <v>506097</v>
      </c>
      <c r="M1830" s="164"/>
      <c r="N1830" s="186"/>
      <c r="O1830" s="186">
        <v>480792.15</v>
      </c>
      <c r="P1830" s="186">
        <f>L1830-O1830</f>
        <v>25304.849999999977</v>
      </c>
      <c r="Q1830" s="186">
        <f t="shared" si="655"/>
        <v>506097</v>
      </c>
      <c r="R1830" s="39"/>
      <c r="S1830" s="39"/>
      <c r="T1830" s="39"/>
      <c r="U1830" s="39"/>
      <c r="V1830" s="39"/>
      <c r="W1830" s="39"/>
      <c r="X1830" s="39"/>
      <c r="Y1830" s="39"/>
      <c r="Z1830" s="39"/>
      <c r="AA1830" s="39"/>
      <c r="AB1830" s="39"/>
      <c r="AC1830" s="39"/>
      <c r="AD1830" s="39"/>
      <c r="AE1830" s="39"/>
      <c r="AF1830" s="39"/>
      <c r="AG1830" s="39"/>
      <c r="AH1830" s="39"/>
      <c r="AI1830" s="39"/>
      <c r="AJ1830" s="39"/>
      <c r="AK1830" s="39"/>
      <c r="AL1830" s="26"/>
      <c r="AM1830" s="39"/>
      <c r="AN1830" s="39"/>
      <c r="AO1830" s="39"/>
    </row>
    <row r="1831" spans="1:41" s="391" customFormat="1" ht="19.5" customHeight="1" x14ac:dyDescent="0.25">
      <c r="A1831" s="473"/>
      <c r="B1831" s="437">
        <v>71951000</v>
      </c>
      <c r="C1831" s="210" t="s">
        <v>51</v>
      </c>
      <c r="D1831" s="15"/>
      <c r="E1831" s="15"/>
      <c r="F1831" s="177"/>
      <c r="G1831" s="4"/>
      <c r="H1831" s="153"/>
      <c r="I1831" s="177"/>
      <c r="J1831" s="5" t="s">
        <v>303</v>
      </c>
      <c r="K1831" s="20" t="s">
        <v>298</v>
      </c>
      <c r="L1831" s="189">
        <v>20000</v>
      </c>
      <c r="M1831" s="186">
        <f t="shared" ref="M1831" si="671">L1831</f>
        <v>20000</v>
      </c>
      <c r="N1831" s="186"/>
      <c r="O1831" s="186"/>
      <c r="P1831" s="186"/>
      <c r="Q1831" s="186">
        <f t="shared" si="655"/>
        <v>20000</v>
      </c>
    </row>
    <row r="1832" spans="1:41" ht="18" customHeight="1" x14ac:dyDescent="0.25">
      <c r="A1832" s="480" t="s">
        <v>249</v>
      </c>
      <c r="B1832" s="481"/>
      <c r="C1832" s="481"/>
      <c r="D1832" s="481"/>
      <c r="E1832" s="482"/>
      <c r="F1832" s="101">
        <v>14</v>
      </c>
      <c r="G1832" s="454" t="s">
        <v>5</v>
      </c>
      <c r="H1832" s="144">
        <f t="shared" ref="H1832:I1832" si="672">H1834+H1839+H1843+H1849+H1852+H1857+H1863+H1869+H1872+H1875+H1878+H1881+H1884+H1887</f>
        <v>38304</v>
      </c>
      <c r="I1832" s="173">
        <f t="shared" si="672"/>
        <v>1370</v>
      </c>
      <c r="J1832" s="454" t="s">
        <v>5</v>
      </c>
      <c r="K1832" s="7" t="s">
        <v>5</v>
      </c>
      <c r="L1832" s="144">
        <f>L1834+L1839+L1843+L1849+L1852+L1857+L1863+L1869+L1872+L1875+L1878+L1881+L1884+L1887</f>
        <v>46023073</v>
      </c>
      <c r="M1832" s="144">
        <f t="shared" ref="M1832:P1832" si="673">M1834+M1839+M1843+M1849+M1852+M1857+M1863+M1869+M1872+M1875+M1878+M1881+M1884+M1887</f>
        <v>45026050</v>
      </c>
      <c r="N1832" s="144">
        <f t="shared" si="673"/>
        <v>0</v>
      </c>
      <c r="O1832" s="144">
        <f>O1834+O1839+O1843+O1849+O1852+O1857+O1863+O1869+O1872+O1875+O1878+O1881+O1884+O1887+O1833</f>
        <v>1450000</v>
      </c>
      <c r="P1832" s="144">
        <f t="shared" si="673"/>
        <v>49851.14999999998</v>
      </c>
      <c r="Q1832" s="186">
        <f t="shared" si="655"/>
        <v>46525901.149999999</v>
      </c>
    </row>
    <row r="1833" spans="1:41" ht="18" customHeight="1" x14ac:dyDescent="0.25">
      <c r="A1833" s="448"/>
      <c r="B1833" s="480" t="s">
        <v>97</v>
      </c>
      <c r="C1833" s="481"/>
      <c r="D1833" s="481"/>
      <c r="E1833" s="481"/>
      <c r="F1833" s="481"/>
      <c r="G1833" s="481"/>
      <c r="H1833" s="481"/>
      <c r="I1833" s="482"/>
      <c r="J1833" s="454" t="s">
        <v>5</v>
      </c>
      <c r="K1833" s="7" t="s">
        <v>5</v>
      </c>
      <c r="L1833" s="188"/>
      <c r="M1833" s="188"/>
      <c r="N1833" s="188"/>
      <c r="O1833" s="188">
        <v>502828.15</v>
      </c>
      <c r="P1833" s="188"/>
      <c r="Q1833" s="186">
        <f t="shared" si="655"/>
        <v>502828.15</v>
      </c>
    </row>
    <row r="1834" spans="1:41" ht="18" customHeight="1" x14ac:dyDescent="0.25">
      <c r="A1834" s="409">
        <v>1</v>
      </c>
      <c r="B1834" s="98">
        <v>71952000</v>
      </c>
      <c r="C1834" s="99" t="s">
        <v>63</v>
      </c>
      <c r="D1834" s="99" t="s">
        <v>63</v>
      </c>
      <c r="E1834" s="448" t="s">
        <v>347</v>
      </c>
      <c r="F1834" s="177">
        <v>12</v>
      </c>
      <c r="G1834" s="4" t="s">
        <v>68</v>
      </c>
      <c r="H1834" s="149">
        <v>7931.8</v>
      </c>
      <c r="I1834" s="177">
        <v>209</v>
      </c>
      <c r="J1834" s="448" t="s">
        <v>184</v>
      </c>
      <c r="K1834" s="128" t="s">
        <v>5</v>
      </c>
      <c r="L1834" s="189">
        <f>L1835+L1836+L1837+L1838</f>
        <v>9322303</v>
      </c>
      <c r="M1834" s="189">
        <f t="shared" ref="M1834:P1834" si="674">M1835+M1836+M1837+M1838</f>
        <v>9168470</v>
      </c>
      <c r="N1834" s="189">
        <f t="shared" si="674"/>
        <v>0</v>
      </c>
      <c r="O1834" s="189">
        <f t="shared" si="674"/>
        <v>146141.35</v>
      </c>
      <c r="P1834" s="189">
        <f t="shared" si="674"/>
        <v>7691.6499999999942</v>
      </c>
      <c r="Q1834" s="186">
        <f t="shared" si="655"/>
        <v>9322303</v>
      </c>
    </row>
    <row r="1835" spans="1:41" ht="18" customHeight="1" x14ac:dyDescent="0.25">
      <c r="A1835" s="410"/>
      <c r="B1835" s="98">
        <v>71952000</v>
      </c>
      <c r="C1835" s="99" t="s">
        <v>63</v>
      </c>
      <c r="D1835" s="99"/>
      <c r="E1835" s="99"/>
      <c r="F1835" s="177"/>
      <c r="G1835" s="4"/>
      <c r="H1835" s="149"/>
      <c r="I1835" s="177"/>
      <c r="J1835" s="99" t="s">
        <v>191</v>
      </c>
      <c r="K1835" s="124" t="s">
        <v>9</v>
      </c>
      <c r="L1835" s="189">
        <v>8956790</v>
      </c>
      <c r="M1835" s="189">
        <v>8956790</v>
      </c>
      <c r="N1835" s="164"/>
      <c r="O1835" s="164"/>
      <c r="P1835" s="164"/>
      <c r="Q1835" s="186">
        <f t="shared" si="655"/>
        <v>8956790</v>
      </c>
    </row>
    <row r="1836" spans="1:41" ht="18" customHeight="1" x14ac:dyDescent="0.25">
      <c r="A1836" s="410"/>
      <c r="B1836" s="98">
        <v>71952000</v>
      </c>
      <c r="C1836" s="99" t="s">
        <v>63</v>
      </c>
      <c r="D1836" s="99"/>
      <c r="E1836" s="99"/>
      <c r="F1836" s="177"/>
      <c r="G1836" s="4"/>
      <c r="H1836" s="149"/>
      <c r="I1836" s="177"/>
      <c r="J1836" s="99" t="s">
        <v>189</v>
      </c>
      <c r="K1836" s="127">
        <v>21</v>
      </c>
      <c r="L1836" s="189">
        <v>191680</v>
      </c>
      <c r="M1836" s="189">
        <v>191680</v>
      </c>
      <c r="N1836" s="164"/>
      <c r="O1836" s="164"/>
      <c r="P1836" s="164"/>
      <c r="Q1836" s="186">
        <f t="shared" si="655"/>
        <v>191680</v>
      </c>
    </row>
    <row r="1837" spans="1:41" s="355" customFormat="1" ht="48" customHeight="1" x14ac:dyDescent="0.3">
      <c r="A1837" s="410"/>
      <c r="B1837" s="82">
        <v>71952000</v>
      </c>
      <c r="C1837" s="448" t="s">
        <v>63</v>
      </c>
      <c r="D1837" s="448"/>
      <c r="E1837" s="448"/>
      <c r="F1837" s="101"/>
      <c r="G1837" s="44"/>
      <c r="H1837" s="146"/>
      <c r="I1837" s="101"/>
      <c r="J1837" s="5" t="s">
        <v>185</v>
      </c>
      <c r="K1837" s="125" t="s">
        <v>25</v>
      </c>
      <c r="L1837" s="165">
        <v>153833</v>
      </c>
      <c r="M1837" s="164"/>
      <c r="N1837" s="166"/>
      <c r="O1837" s="166">
        <v>146141.35</v>
      </c>
      <c r="P1837" s="186">
        <f>L1837-O1837</f>
        <v>7691.6499999999942</v>
      </c>
      <c r="Q1837" s="186">
        <f t="shared" si="655"/>
        <v>153833</v>
      </c>
      <c r="R1837" s="404"/>
      <c r="S1837" s="354"/>
      <c r="T1837" s="354"/>
      <c r="U1837" s="354"/>
      <c r="V1837" s="354"/>
      <c r="W1837" s="354"/>
      <c r="X1837" s="354"/>
      <c r="Y1837" s="354"/>
      <c r="Z1837" s="354"/>
      <c r="AA1837" s="354"/>
      <c r="AB1837" s="354"/>
      <c r="AC1837" s="354"/>
      <c r="AD1837" s="354"/>
      <c r="AE1837" s="354"/>
      <c r="AF1837" s="354"/>
      <c r="AG1837" s="354"/>
      <c r="AH1837" s="354"/>
      <c r="AI1837" s="354"/>
      <c r="AJ1837" s="354"/>
      <c r="AK1837" s="354"/>
      <c r="AL1837" s="352"/>
      <c r="AM1837" s="354"/>
      <c r="AN1837" s="354"/>
      <c r="AO1837" s="354"/>
    </row>
    <row r="1838" spans="1:41" s="391" customFormat="1" ht="19.5" customHeight="1" x14ac:dyDescent="0.25">
      <c r="A1838" s="118"/>
      <c r="B1838" s="98">
        <v>71952000</v>
      </c>
      <c r="C1838" s="99" t="s">
        <v>63</v>
      </c>
      <c r="D1838" s="15"/>
      <c r="E1838" s="15"/>
      <c r="F1838" s="177"/>
      <c r="G1838" s="4"/>
      <c r="H1838" s="153"/>
      <c r="I1838" s="177"/>
      <c r="J1838" s="5" t="s">
        <v>303</v>
      </c>
      <c r="K1838" s="20" t="s">
        <v>298</v>
      </c>
      <c r="L1838" s="189">
        <v>20000</v>
      </c>
      <c r="M1838" s="186">
        <f t="shared" ref="M1838" si="675">L1838</f>
        <v>20000</v>
      </c>
      <c r="N1838" s="186"/>
      <c r="O1838" s="186"/>
      <c r="P1838" s="186"/>
      <c r="Q1838" s="186">
        <f t="shared" si="655"/>
        <v>20000</v>
      </c>
    </row>
    <row r="1839" spans="1:41" ht="18" customHeight="1" x14ac:dyDescent="0.25">
      <c r="A1839" s="440">
        <v>2</v>
      </c>
      <c r="B1839" s="98">
        <v>71952000</v>
      </c>
      <c r="C1839" s="99" t="s">
        <v>63</v>
      </c>
      <c r="D1839" s="99" t="s">
        <v>63</v>
      </c>
      <c r="E1839" s="448" t="s">
        <v>347</v>
      </c>
      <c r="F1839" s="177">
        <v>13</v>
      </c>
      <c r="G1839" s="4" t="s">
        <v>68</v>
      </c>
      <c r="H1839" s="149">
        <v>4278.8999999999996</v>
      </c>
      <c r="I1839" s="177">
        <v>101</v>
      </c>
      <c r="J1839" s="448" t="s">
        <v>184</v>
      </c>
      <c r="K1839" s="128" t="s">
        <v>5</v>
      </c>
      <c r="L1839" s="189">
        <f>L1840+L1841+L1842</f>
        <v>7915160</v>
      </c>
      <c r="M1839" s="189">
        <f t="shared" ref="M1839:P1839" si="676">M1840+M1841+M1842</f>
        <v>7915160</v>
      </c>
      <c r="N1839" s="189">
        <f t="shared" si="676"/>
        <v>0</v>
      </c>
      <c r="O1839" s="189">
        <f t="shared" si="676"/>
        <v>0</v>
      </c>
      <c r="P1839" s="189">
        <f t="shared" si="676"/>
        <v>0</v>
      </c>
      <c r="Q1839" s="186">
        <f t="shared" si="655"/>
        <v>7915160</v>
      </c>
    </row>
    <row r="1840" spans="1:41" ht="18" customHeight="1" x14ac:dyDescent="0.25">
      <c r="A1840" s="441"/>
      <c r="B1840" s="98">
        <v>71952000</v>
      </c>
      <c r="C1840" s="99" t="s">
        <v>63</v>
      </c>
      <c r="D1840" s="99"/>
      <c r="E1840" s="99"/>
      <c r="F1840" s="177"/>
      <c r="G1840" s="4"/>
      <c r="H1840" s="149"/>
      <c r="I1840" s="177"/>
      <c r="J1840" s="99" t="s">
        <v>191</v>
      </c>
      <c r="K1840" s="124" t="s">
        <v>9</v>
      </c>
      <c r="L1840" s="189">
        <v>4661750</v>
      </c>
      <c r="M1840" s="189">
        <v>4661750</v>
      </c>
      <c r="N1840" s="164"/>
      <c r="O1840" s="164"/>
      <c r="P1840" s="164"/>
      <c r="Q1840" s="186">
        <f t="shared" si="655"/>
        <v>4661750</v>
      </c>
    </row>
    <row r="1841" spans="1:17" ht="18" customHeight="1" x14ac:dyDescent="0.25">
      <c r="A1841" s="441"/>
      <c r="B1841" s="98">
        <v>71952000</v>
      </c>
      <c r="C1841" s="99" t="s">
        <v>63</v>
      </c>
      <c r="D1841" s="99"/>
      <c r="E1841" s="99"/>
      <c r="F1841" s="177"/>
      <c r="G1841" s="4"/>
      <c r="H1841" s="149"/>
      <c r="I1841" s="177"/>
      <c r="J1841" s="99" t="s">
        <v>186</v>
      </c>
      <c r="K1841" s="127">
        <v>10</v>
      </c>
      <c r="L1841" s="189">
        <v>3087570</v>
      </c>
      <c r="M1841" s="189">
        <v>3087570</v>
      </c>
      <c r="N1841" s="164"/>
      <c r="O1841" s="164"/>
      <c r="P1841" s="164"/>
      <c r="Q1841" s="186">
        <f t="shared" si="655"/>
        <v>3087570</v>
      </c>
    </row>
    <row r="1842" spans="1:17" ht="18" customHeight="1" x14ac:dyDescent="0.25">
      <c r="A1842" s="442"/>
      <c r="B1842" s="98">
        <v>71952000</v>
      </c>
      <c r="C1842" s="99" t="s">
        <v>63</v>
      </c>
      <c r="D1842" s="99"/>
      <c r="E1842" s="99"/>
      <c r="F1842" s="177"/>
      <c r="G1842" s="4"/>
      <c r="H1842" s="149"/>
      <c r="I1842" s="177"/>
      <c r="J1842" s="99" t="s">
        <v>189</v>
      </c>
      <c r="K1842" s="127">
        <v>21</v>
      </c>
      <c r="L1842" s="189">
        <v>165840</v>
      </c>
      <c r="M1842" s="189">
        <v>165840</v>
      </c>
      <c r="N1842" s="164"/>
      <c r="O1842" s="164"/>
      <c r="P1842" s="164"/>
      <c r="Q1842" s="186">
        <f t="shared" si="655"/>
        <v>165840</v>
      </c>
    </row>
    <row r="1843" spans="1:17" ht="18" customHeight="1" x14ac:dyDescent="0.25">
      <c r="A1843" s="440">
        <v>3</v>
      </c>
      <c r="B1843" s="98">
        <v>71952000</v>
      </c>
      <c r="C1843" s="99" t="s">
        <v>63</v>
      </c>
      <c r="D1843" s="99" t="s">
        <v>63</v>
      </c>
      <c r="E1843" s="448" t="s">
        <v>348</v>
      </c>
      <c r="F1843" s="177">
        <v>49</v>
      </c>
      <c r="G1843" s="4" t="s">
        <v>68</v>
      </c>
      <c r="H1843" s="149">
        <v>809.1</v>
      </c>
      <c r="I1843" s="177">
        <v>34</v>
      </c>
      <c r="J1843" s="448" t="s">
        <v>184</v>
      </c>
      <c r="K1843" s="128" t="s">
        <v>5</v>
      </c>
      <c r="L1843" s="189">
        <f>L1844+L1845+L1846+L1847+L1848</f>
        <v>5571800</v>
      </c>
      <c r="M1843" s="189">
        <f t="shared" ref="M1843:P1843" si="677">M1844+M1845+M1846+M1847+M1848</f>
        <v>5571800</v>
      </c>
      <c r="N1843" s="189">
        <f t="shared" si="677"/>
        <v>0</v>
      </c>
      <c r="O1843" s="189">
        <f t="shared" si="677"/>
        <v>0</v>
      </c>
      <c r="P1843" s="189">
        <f t="shared" si="677"/>
        <v>0</v>
      </c>
      <c r="Q1843" s="186">
        <f t="shared" si="655"/>
        <v>5571800</v>
      </c>
    </row>
    <row r="1844" spans="1:17" ht="18" customHeight="1" x14ac:dyDescent="0.25">
      <c r="A1844" s="441"/>
      <c r="B1844" s="98">
        <v>71952000</v>
      </c>
      <c r="C1844" s="99" t="s">
        <v>63</v>
      </c>
      <c r="D1844" s="99"/>
      <c r="E1844" s="99"/>
      <c r="F1844" s="177"/>
      <c r="G1844" s="4"/>
      <c r="H1844" s="149"/>
      <c r="I1844" s="177"/>
      <c r="J1844" s="99" t="s">
        <v>191</v>
      </c>
      <c r="K1844" s="124" t="s">
        <v>9</v>
      </c>
      <c r="L1844" s="189">
        <v>3462560</v>
      </c>
      <c r="M1844" s="189">
        <v>3462560</v>
      </c>
      <c r="N1844" s="164"/>
      <c r="O1844" s="164"/>
      <c r="P1844" s="164"/>
      <c r="Q1844" s="186">
        <f t="shared" si="655"/>
        <v>3462560</v>
      </c>
    </row>
    <row r="1845" spans="1:17" ht="33.75" customHeight="1" x14ac:dyDescent="0.25">
      <c r="A1845" s="441"/>
      <c r="B1845" s="98">
        <v>71952000</v>
      </c>
      <c r="C1845" s="99" t="s">
        <v>63</v>
      </c>
      <c r="D1845" s="99"/>
      <c r="E1845" s="99"/>
      <c r="F1845" s="177"/>
      <c r="G1845" s="4"/>
      <c r="H1845" s="149"/>
      <c r="I1845" s="177"/>
      <c r="J1845" s="5" t="s">
        <v>188</v>
      </c>
      <c r="K1845" s="124" t="s">
        <v>12</v>
      </c>
      <c r="L1845" s="189">
        <v>544680</v>
      </c>
      <c r="M1845" s="189">
        <v>544680</v>
      </c>
      <c r="N1845" s="164"/>
      <c r="O1845" s="164"/>
      <c r="P1845" s="164"/>
      <c r="Q1845" s="186">
        <f t="shared" si="655"/>
        <v>544680</v>
      </c>
    </row>
    <row r="1846" spans="1:17" ht="30.75" customHeight="1" x14ac:dyDescent="0.25">
      <c r="A1846" s="441"/>
      <c r="B1846" s="98">
        <v>71952000</v>
      </c>
      <c r="C1846" s="99" t="s">
        <v>63</v>
      </c>
      <c r="D1846" s="99"/>
      <c r="E1846" s="99"/>
      <c r="F1846" s="177"/>
      <c r="G1846" s="4"/>
      <c r="H1846" s="149"/>
      <c r="I1846" s="177"/>
      <c r="J1846" s="5" t="s">
        <v>187</v>
      </c>
      <c r="K1846" s="124" t="s">
        <v>13</v>
      </c>
      <c r="L1846" s="189">
        <v>1151620</v>
      </c>
      <c r="M1846" s="189">
        <v>1151620</v>
      </c>
      <c r="N1846" s="164"/>
      <c r="O1846" s="164"/>
      <c r="P1846" s="164"/>
      <c r="Q1846" s="186">
        <f t="shared" si="655"/>
        <v>1151620</v>
      </c>
    </row>
    <row r="1847" spans="1:17" ht="31.5" customHeight="1" x14ac:dyDescent="0.25">
      <c r="A1847" s="441"/>
      <c r="B1847" s="98">
        <v>71952000</v>
      </c>
      <c r="C1847" s="99" t="s">
        <v>63</v>
      </c>
      <c r="D1847" s="99"/>
      <c r="E1847" s="99"/>
      <c r="F1847" s="177"/>
      <c r="G1847" s="4"/>
      <c r="H1847" s="149"/>
      <c r="I1847" s="177"/>
      <c r="J1847" s="42" t="s">
        <v>192</v>
      </c>
      <c r="K1847" s="125" t="s">
        <v>4</v>
      </c>
      <c r="L1847" s="189">
        <v>296200</v>
      </c>
      <c r="M1847" s="189">
        <v>296200</v>
      </c>
      <c r="N1847" s="164"/>
      <c r="O1847" s="164"/>
      <c r="P1847" s="164"/>
      <c r="Q1847" s="186">
        <f t="shared" si="655"/>
        <v>296200</v>
      </c>
    </row>
    <row r="1848" spans="1:17" ht="18" customHeight="1" x14ac:dyDescent="0.25">
      <c r="A1848" s="442"/>
      <c r="B1848" s="98">
        <v>71952000</v>
      </c>
      <c r="C1848" s="99" t="s">
        <v>63</v>
      </c>
      <c r="D1848" s="99"/>
      <c r="E1848" s="99"/>
      <c r="F1848" s="177"/>
      <c r="G1848" s="4"/>
      <c r="H1848" s="149"/>
      <c r="I1848" s="177"/>
      <c r="J1848" s="99" t="s">
        <v>189</v>
      </c>
      <c r="K1848" s="127">
        <v>21</v>
      </c>
      <c r="L1848" s="189">
        <v>116740</v>
      </c>
      <c r="M1848" s="189">
        <v>116740</v>
      </c>
      <c r="N1848" s="164"/>
      <c r="O1848" s="164"/>
      <c r="P1848" s="164"/>
      <c r="Q1848" s="186">
        <f t="shared" si="655"/>
        <v>116740</v>
      </c>
    </row>
    <row r="1849" spans="1:17" ht="18" customHeight="1" x14ac:dyDescent="0.25">
      <c r="A1849" s="477">
        <v>4</v>
      </c>
      <c r="B1849" s="98">
        <v>71952000</v>
      </c>
      <c r="C1849" s="99" t="s">
        <v>63</v>
      </c>
      <c r="D1849" s="99" t="s">
        <v>63</v>
      </c>
      <c r="E1849" s="448" t="s">
        <v>346</v>
      </c>
      <c r="F1849" s="177">
        <v>1</v>
      </c>
      <c r="G1849" s="4" t="s">
        <v>68</v>
      </c>
      <c r="H1849" s="149">
        <v>1696.5</v>
      </c>
      <c r="I1849" s="177">
        <v>75</v>
      </c>
      <c r="J1849" s="448" t="s">
        <v>184</v>
      </c>
      <c r="K1849" s="128" t="s">
        <v>5</v>
      </c>
      <c r="L1849" s="189">
        <f>L1850+L1851</f>
        <v>1752330</v>
      </c>
      <c r="M1849" s="189">
        <f t="shared" ref="M1849:P1849" si="678">M1850+M1851</f>
        <v>1752330</v>
      </c>
      <c r="N1849" s="189">
        <f t="shared" si="678"/>
        <v>0</v>
      </c>
      <c r="O1849" s="189">
        <f t="shared" si="678"/>
        <v>0</v>
      </c>
      <c r="P1849" s="189">
        <f t="shared" si="678"/>
        <v>0</v>
      </c>
      <c r="Q1849" s="186">
        <f t="shared" si="655"/>
        <v>1752330</v>
      </c>
    </row>
    <row r="1850" spans="1:17" ht="18" customHeight="1" x14ac:dyDescent="0.25">
      <c r="A1850" s="478"/>
      <c r="B1850" s="98">
        <v>71952000</v>
      </c>
      <c r="C1850" s="99" t="s">
        <v>63</v>
      </c>
      <c r="D1850" s="99"/>
      <c r="E1850" s="99"/>
      <c r="F1850" s="177"/>
      <c r="G1850" s="4"/>
      <c r="H1850" s="149"/>
      <c r="I1850" s="177"/>
      <c r="J1850" s="99" t="s">
        <v>186</v>
      </c>
      <c r="K1850" s="127">
        <v>10</v>
      </c>
      <c r="L1850" s="189">
        <v>1715620</v>
      </c>
      <c r="M1850" s="189">
        <v>1715620</v>
      </c>
      <c r="N1850" s="164"/>
      <c r="O1850" s="164"/>
      <c r="P1850" s="164"/>
      <c r="Q1850" s="186">
        <f t="shared" si="655"/>
        <v>1715620</v>
      </c>
    </row>
    <row r="1851" spans="1:17" ht="18" customHeight="1" x14ac:dyDescent="0.25">
      <c r="A1851" s="479"/>
      <c r="B1851" s="282">
        <v>71952000</v>
      </c>
      <c r="C1851" s="283" t="s">
        <v>63</v>
      </c>
      <c r="D1851" s="283"/>
      <c r="E1851" s="283"/>
      <c r="F1851" s="222"/>
      <c r="G1851" s="442"/>
      <c r="H1851" s="223"/>
      <c r="I1851" s="222"/>
      <c r="J1851" s="283" t="s">
        <v>189</v>
      </c>
      <c r="K1851" s="284">
        <v>21</v>
      </c>
      <c r="L1851" s="224">
        <v>36710</v>
      </c>
      <c r="M1851" s="224">
        <v>36710</v>
      </c>
      <c r="N1851" s="225"/>
      <c r="O1851" s="225"/>
      <c r="P1851" s="225"/>
      <c r="Q1851" s="186">
        <f t="shared" si="655"/>
        <v>36710</v>
      </c>
    </row>
    <row r="1852" spans="1:17" ht="18" customHeight="1" x14ac:dyDescent="0.25">
      <c r="A1852" s="440">
        <v>5</v>
      </c>
      <c r="B1852" s="98">
        <v>71952000</v>
      </c>
      <c r="C1852" s="99" t="s">
        <v>63</v>
      </c>
      <c r="D1852" s="99" t="s">
        <v>63</v>
      </c>
      <c r="E1852" s="448" t="s">
        <v>346</v>
      </c>
      <c r="F1852" s="177">
        <v>25</v>
      </c>
      <c r="G1852" s="4" t="s">
        <v>68</v>
      </c>
      <c r="H1852" s="149">
        <v>3605.9</v>
      </c>
      <c r="I1852" s="177">
        <v>149</v>
      </c>
      <c r="J1852" s="448" t="s">
        <v>184</v>
      </c>
      <c r="K1852" s="128" t="s">
        <v>5</v>
      </c>
      <c r="L1852" s="189">
        <f>L1853+L1854+L1855+L1856</f>
        <v>5924720</v>
      </c>
      <c r="M1852" s="189">
        <f t="shared" ref="M1852:P1852" si="679">M1853+M1854+M1855+M1856</f>
        <v>5924720</v>
      </c>
      <c r="N1852" s="189">
        <f t="shared" si="679"/>
        <v>0</v>
      </c>
      <c r="O1852" s="189">
        <f t="shared" si="679"/>
        <v>0</v>
      </c>
      <c r="P1852" s="189">
        <f t="shared" si="679"/>
        <v>0</v>
      </c>
      <c r="Q1852" s="186">
        <f t="shared" si="655"/>
        <v>5924720</v>
      </c>
    </row>
    <row r="1853" spans="1:17" ht="33.75" customHeight="1" x14ac:dyDescent="0.25">
      <c r="A1853" s="441"/>
      <c r="B1853" s="98">
        <v>71952000</v>
      </c>
      <c r="C1853" s="99" t="s">
        <v>63</v>
      </c>
      <c r="D1853" s="99"/>
      <c r="E1853" s="99"/>
      <c r="F1853" s="177"/>
      <c r="G1853" s="4"/>
      <c r="H1853" s="149"/>
      <c r="I1853" s="177"/>
      <c r="J1853" s="5" t="s">
        <v>188</v>
      </c>
      <c r="K1853" s="124" t="s">
        <v>12</v>
      </c>
      <c r="L1853" s="189">
        <v>2185710</v>
      </c>
      <c r="M1853" s="189">
        <v>2185710</v>
      </c>
      <c r="N1853" s="164"/>
      <c r="O1853" s="164"/>
      <c r="P1853" s="164"/>
      <c r="Q1853" s="186">
        <f t="shared" si="655"/>
        <v>2185710</v>
      </c>
    </row>
    <row r="1854" spans="1:17" ht="30.75" customHeight="1" x14ac:dyDescent="0.25">
      <c r="A1854" s="441"/>
      <c r="B1854" s="98">
        <v>71952000</v>
      </c>
      <c r="C1854" s="99" t="s">
        <v>63</v>
      </c>
      <c r="D1854" s="99"/>
      <c r="E1854" s="99"/>
      <c r="F1854" s="177"/>
      <c r="G1854" s="4"/>
      <c r="H1854" s="149"/>
      <c r="I1854" s="177"/>
      <c r="J1854" s="5" t="s">
        <v>187</v>
      </c>
      <c r="K1854" s="124" t="s">
        <v>13</v>
      </c>
      <c r="L1854" s="189">
        <v>2788160</v>
      </c>
      <c r="M1854" s="189">
        <v>2788160</v>
      </c>
      <c r="N1854" s="164"/>
      <c r="O1854" s="225"/>
      <c r="P1854" s="225"/>
      <c r="Q1854" s="186">
        <f t="shared" si="655"/>
        <v>2788160</v>
      </c>
    </row>
    <row r="1855" spans="1:17" ht="31.5" customHeight="1" x14ac:dyDescent="0.25">
      <c r="A1855" s="441"/>
      <c r="B1855" s="98">
        <v>71952000</v>
      </c>
      <c r="C1855" s="99" t="s">
        <v>63</v>
      </c>
      <c r="D1855" s="99"/>
      <c r="E1855" s="99"/>
      <c r="F1855" s="177"/>
      <c r="G1855" s="4"/>
      <c r="H1855" s="149"/>
      <c r="I1855" s="177"/>
      <c r="J1855" s="42" t="s">
        <v>192</v>
      </c>
      <c r="K1855" s="125" t="s">
        <v>4</v>
      </c>
      <c r="L1855" s="189">
        <v>826720</v>
      </c>
      <c r="M1855" s="189">
        <v>826720</v>
      </c>
      <c r="N1855" s="164"/>
      <c r="O1855" s="164"/>
      <c r="P1855" s="164"/>
      <c r="Q1855" s="186">
        <f t="shared" si="655"/>
        <v>826720</v>
      </c>
    </row>
    <row r="1856" spans="1:17" ht="18" customHeight="1" x14ac:dyDescent="0.25">
      <c r="A1856" s="442"/>
      <c r="B1856" s="98">
        <v>71952000</v>
      </c>
      <c r="C1856" s="99" t="s">
        <v>63</v>
      </c>
      <c r="D1856" s="99"/>
      <c r="E1856" s="99"/>
      <c r="F1856" s="177"/>
      <c r="G1856" s="4"/>
      <c r="H1856" s="149"/>
      <c r="I1856" s="177"/>
      <c r="J1856" s="99" t="s">
        <v>189</v>
      </c>
      <c r="K1856" s="127">
        <v>21</v>
      </c>
      <c r="L1856" s="189">
        <v>124130</v>
      </c>
      <c r="M1856" s="189">
        <v>124130</v>
      </c>
      <c r="N1856" s="164"/>
      <c r="O1856" s="164"/>
      <c r="P1856" s="164"/>
      <c r="Q1856" s="186">
        <f t="shared" si="655"/>
        <v>124130</v>
      </c>
    </row>
    <row r="1857" spans="1:41" ht="18" customHeight="1" x14ac:dyDescent="0.25">
      <c r="A1857" s="440">
        <v>6</v>
      </c>
      <c r="B1857" s="98">
        <v>71952000</v>
      </c>
      <c r="C1857" s="99" t="s">
        <v>63</v>
      </c>
      <c r="D1857" s="99" t="s">
        <v>63</v>
      </c>
      <c r="E1857" s="448" t="s">
        <v>346</v>
      </c>
      <c r="F1857" s="177">
        <v>21</v>
      </c>
      <c r="G1857" s="4" t="s">
        <v>68</v>
      </c>
      <c r="H1857" s="149">
        <v>2825.3</v>
      </c>
      <c r="I1857" s="177">
        <v>129</v>
      </c>
      <c r="J1857" s="448" t="s">
        <v>184</v>
      </c>
      <c r="K1857" s="128" t="s">
        <v>5</v>
      </c>
      <c r="L1857" s="189">
        <f>L1858+L1859+L1860+L1861+L1862</f>
        <v>7254630</v>
      </c>
      <c r="M1857" s="189">
        <f t="shared" ref="M1857:P1857" si="680">M1858+M1859+M1860+M1861+M1862</f>
        <v>7254630</v>
      </c>
      <c r="N1857" s="189">
        <f t="shared" si="680"/>
        <v>0</v>
      </c>
      <c r="O1857" s="189">
        <f t="shared" si="680"/>
        <v>0</v>
      </c>
      <c r="P1857" s="189">
        <f t="shared" si="680"/>
        <v>0</v>
      </c>
      <c r="Q1857" s="186">
        <f t="shared" si="655"/>
        <v>7254630</v>
      </c>
    </row>
    <row r="1858" spans="1:41" ht="18" customHeight="1" x14ac:dyDescent="0.25">
      <c r="A1858" s="441"/>
      <c r="B1858" s="98">
        <v>71952000</v>
      </c>
      <c r="C1858" s="99" t="s">
        <v>63</v>
      </c>
      <c r="D1858" s="99"/>
      <c r="E1858" s="99"/>
      <c r="F1858" s="177"/>
      <c r="G1858" s="4"/>
      <c r="H1858" s="149"/>
      <c r="I1858" s="177"/>
      <c r="J1858" s="449" t="s">
        <v>186</v>
      </c>
      <c r="K1858" s="115" t="s">
        <v>17</v>
      </c>
      <c r="L1858" s="189">
        <v>2516500</v>
      </c>
      <c r="M1858" s="189">
        <v>2516500</v>
      </c>
      <c r="N1858" s="164"/>
      <c r="O1858" s="164"/>
      <c r="P1858" s="164"/>
      <c r="Q1858" s="186">
        <f t="shared" si="655"/>
        <v>2516500</v>
      </c>
    </row>
    <row r="1859" spans="1:41" ht="33.75" customHeight="1" x14ac:dyDescent="0.25">
      <c r="A1859" s="441"/>
      <c r="B1859" s="98">
        <v>71952000</v>
      </c>
      <c r="C1859" s="99" t="s">
        <v>63</v>
      </c>
      <c r="D1859" s="99"/>
      <c r="E1859" s="99"/>
      <c r="F1859" s="177"/>
      <c r="G1859" s="4"/>
      <c r="H1859" s="149"/>
      <c r="I1859" s="177"/>
      <c r="J1859" s="5" t="s">
        <v>188</v>
      </c>
      <c r="K1859" s="124" t="s">
        <v>12</v>
      </c>
      <c r="L1859" s="189">
        <v>1730920</v>
      </c>
      <c r="M1859" s="189">
        <v>1730920</v>
      </c>
      <c r="N1859" s="164"/>
      <c r="O1859" s="225"/>
      <c r="P1859" s="225"/>
      <c r="Q1859" s="186">
        <f t="shared" si="655"/>
        <v>1730920</v>
      </c>
    </row>
    <row r="1860" spans="1:41" ht="30.75" customHeight="1" x14ac:dyDescent="0.25">
      <c r="A1860" s="441"/>
      <c r="B1860" s="98">
        <v>71952000</v>
      </c>
      <c r="C1860" s="99" t="s">
        <v>63</v>
      </c>
      <c r="D1860" s="99"/>
      <c r="E1860" s="99"/>
      <c r="F1860" s="177"/>
      <c r="G1860" s="4"/>
      <c r="H1860" s="149"/>
      <c r="I1860" s="177"/>
      <c r="J1860" s="5" t="s">
        <v>187</v>
      </c>
      <c r="K1860" s="124" t="s">
        <v>13</v>
      </c>
      <c r="L1860" s="189">
        <v>2205210</v>
      </c>
      <c r="M1860" s="189">
        <v>2205210</v>
      </c>
      <c r="N1860" s="164"/>
      <c r="O1860" s="164"/>
      <c r="P1860" s="164"/>
      <c r="Q1860" s="186">
        <f t="shared" si="655"/>
        <v>2205210</v>
      </c>
    </row>
    <row r="1861" spans="1:41" ht="31.5" customHeight="1" x14ac:dyDescent="0.25">
      <c r="A1861" s="441"/>
      <c r="B1861" s="98">
        <v>71952000</v>
      </c>
      <c r="C1861" s="99" t="s">
        <v>63</v>
      </c>
      <c r="D1861" s="99"/>
      <c r="E1861" s="99"/>
      <c r="F1861" s="177"/>
      <c r="G1861" s="4"/>
      <c r="H1861" s="149"/>
      <c r="I1861" s="177"/>
      <c r="J1861" s="42" t="s">
        <v>192</v>
      </c>
      <c r="K1861" s="125" t="s">
        <v>4</v>
      </c>
      <c r="L1861" s="189">
        <v>650000</v>
      </c>
      <c r="M1861" s="189">
        <v>650000</v>
      </c>
      <c r="N1861" s="164"/>
      <c r="O1861" s="164"/>
      <c r="P1861" s="164"/>
      <c r="Q1861" s="186">
        <f t="shared" si="655"/>
        <v>650000</v>
      </c>
    </row>
    <row r="1862" spans="1:41" ht="18" customHeight="1" x14ac:dyDescent="0.25">
      <c r="A1862" s="442"/>
      <c r="B1862" s="98">
        <v>71952000</v>
      </c>
      <c r="C1862" s="99" t="s">
        <v>63</v>
      </c>
      <c r="D1862" s="99"/>
      <c r="E1862" s="99"/>
      <c r="F1862" s="177"/>
      <c r="G1862" s="4"/>
      <c r="H1862" s="149"/>
      <c r="I1862" s="177"/>
      <c r="J1862" s="99" t="s">
        <v>189</v>
      </c>
      <c r="K1862" s="127">
        <v>21</v>
      </c>
      <c r="L1862" s="189">
        <v>152000</v>
      </c>
      <c r="M1862" s="189">
        <v>152000</v>
      </c>
      <c r="N1862" s="164"/>
      <c r="O1862" s="164"/>
      <c r="P1862" s="164"/>
      <c r="Q1862" s="186">
        <f t="shared" si="655"/>
        <v>152000</v>
      </c>
    </row>
    <row r="1863" spans="1:41" ht="18" customHeight="1" x14ac:dyDescent="0.25">
      <c r="A1863" s="440">
        <v>7</v>
      </c>
      <c r="B1863" s="98">
        <v>71952000</v>
      </c>
      <c r="C1863" s="99" t="s">
        <v>63</v>
      </c>
      <c r="D1863" s="99" t="s">
        <v>63</v>
      </c>
      <c r="E1863" s="448" t="s">
        <v>346</v>
      </c>
      <c r="F1863" s="177">
        <v>28</v>
      </c>
      <c r="G1863" s="4" t="s">
        <v>68</v>
      </c>
      <c r="H1863" s="149">
        <v>2848.4</v>
      </c>
      <c r="I1863" s="177">
        <v>130</v>
      </c>
      <c r="J1863" s="448" t="s">
        <v>184</v>
      </c>
      <c r="K1863" s="128" t="s">
        <v>5</v>
      </c>
      <c r="L1863" s="189">
        <f>L1864+L1865+L1866+L1867+L1868</f>
        <v>7298940</v>
      </c>
      <c r="M1863" s="189">
        <f t="shared" ref="M1863:P1863" si="681">M1864+M1865+M1866+M1867+M1868</f>
        <v>7298940</v>
      </c>
      <c r="N1863" s="189">
        <f t="shared" si="681"/>
        <v>0</v>
      </c>
      <c r="O1863" s="189">
        <f t="shared" si="681"/>
        <v>0</v>
      </c>
      <c r="P1863" s="189">
        <f t="shared" si="681"/>
        <v>0</v>
      </c>
      <c r="Q1863" s="186">
        <f t="shared" si="655"/>
        <v>7298940</v>
      </c>
    </row>
    <row r="1864" spans="1:41" ht="18" customHeight="1" x14ac:dyDescent="0.25">
      <c r="A1864" s="441"/>
      <c r="B1864" s="98">
        <v>71952000</v>
      </c>
      <c r="C1864" s="99" t="s">
        <v>63</v>
      </c>
      <c r="D1864" s="99"/>
      <c r="E1864" s="99"/>
      <c r="F1864" s="177"/>
      <c r="G1864" s="4"/>
      <c r="H1864" s="149"/>
      <c r="I1864" s="177"/>
      <c r="J1864" s="99" t="s">
        <v>186</v>
      </c>
      <c r="K1864" s="127">
        <v>10</v>
      </c>
      <c r="L1864" s="189">
        <v>2531720</v>
      </c>
      <c r="M1864" s="189">
        <v>2531720</v>
      </c>
      <c r="N1864" s="164"/>
      <c r="O1864" s="164"/>
      <c r="P1864" s="164"/>
      <c r="Q1864" s="186">
        <f t="shared" si="655"/>
        <v>2531720</v>
      </c>
    </row>
    <row r="1865" spans="1:41" ht="33.75" customHeight="1" x14ac:dyDescent="0.25">
      <c r="A1865" s="441"/>
      <c r="B1865" s="98">
        <v>71952000</v>
      </c>
      <c r="C1865" s="99" t="s">
        <v>63</v>
      </c>
      <c r="D1865" s="99"/>
      <c r="E1865" s="99"/>
      <c r="F1865" s="177"/>
      <c r="G1865" s="4"/>
      <c r="H1865" s="149"/>
      <c r="I1865" s="177"/>
      <c r="J1865" s="5" t="s">
        <v>188</v>
      </c>
      <c r="K1865" s="124" t="s">
        <v>12</v>
      </c>
      <c r="L1865" s="189">
        <v>1741370</v>
      </c>
      <c r="M1865" s="189">
        <v>1741370</v>
      </c>
      <c r="N1865" s="164"/>
      <c r="O1865" s="225"/>
      <c r="P1865" s="225"/>
      <c r="Q1865" s="186">
        <f t="shared" si="655"/>
        <v>1741370</v>
      </c>
    </row>
    <row r="1866" spans="1:41" ht="30.75" customHeight="1" x14ac:dyDescent="0.25">
      <c r="A1866" s="441"/>
      <c r="B1866" s="98">
        <v>71952000</v>
      </c>
      <c r="C1866" s="99" t="s">
        <v>63</v>
      </c>
      <c r="D1866" s="99"/>
      <c r="E1866" s="99"/>
      <c r="F1866" s="177"/>
      <c r="G1866" s="4"/>
      <c r="H1866" s="149"/>
      <c r="I1866" s="177"/>
      <c r="J1866" s="5" t="s">
        <v>187</v>
      </c>
      <c r="K1866" s="124" t="s">
        <v>13</v>
      </c>
      <c r="L1866" s="189">
        <v>2218670</v>
      </c>
      <c r="M1866" s="189">
        <v>2218670</v>
      </c>
      <c r="N1866" s="164"/>
      <c r="O1866" s="164"/>
      <c r="P1866" s="164"/>
      <c r="Q1866" s="186">
        <f t="shared" si="655"/>
        <v>2218670</v>
      </c>
    </row>
    <row r="1867" spans="1:41" ht="31.5" customHeight="1" x14ac:dyDescent="0.25">
      <c r="A1867" s="441"/>
      <c r="B1867" s="98">
        <v>71952000</v>
      </c>
      <c r="C1867" s="99" t="s">
        <v>63</v>
      </c>
      <c r="D1867" s="99"/>
      <c r="E1867" s="99"/>
      <c r="F1867" s="177"/>
      <c r="G1867" s="4"/>
      <c r="H1867" s="149"/>
      <c r="I1867" s="177"/>
      <c r="J1867" s="42" t="s">
        <v>192</v>
      </c>
      <c r="K1867" s="125" t="s">
        <v>4</v>
      </c>
      <c r="L1867" s="189">
        <v>654260</v>
      </c>
      <c r="M1867" s="189">
        <v>654260</v>
      </c>
      <c r="N1867" s="164"/>
      <c r="O1867" s="164"/>
      <c r="P1867" s="164"/>
      <c r="Q1867" s="186">
        <f t="shared" si="655"/>
        <v>654260</v>
      </c>
    </row>
    <row r="1868" spans="1:41" ht="18" customHeight="1" x14ac:dyDescent="0.25">
      <c r="A1868" s="442"/>
      <c r="B1868" s="98">
        <v>71952000</v>
      </c>
      <c r="C1868" s="99" t="s">
        <v>63</v>
      </c>
      <c r="D1868" s="99"/>
      <c r="E1868" s="99"/>
      <c r="F1868" s="177"/>
      <c r="G1868" s="4"/>
      <c r="H1868" s="149"/>
      <c r="I1868" s="177"/>
      <c r="J1868" s="99" t="s">
        <v>189</v>
      </c>
      <c r="K1868" s="127">
        <v>21</v>
      </c>
      <c r="L1868" s="189">
        <v>152920</v>
      </c>
      <c r="M1868" s="189">
        <v>152920</v>
      </c>
      <c r="N1868" s="164"/>
      <c r="O1868" s="164"/>
      <c r="P1868" s="164"/>
      <c r="Q1868" s="186">
        <f t="shared" si="655"/>
        <v>152920</v>
      </c>
    </row>
    <row r="1869" spans="1:41" s="353" customFormat="1" ht="18" customHeight="1" x14ac:dyDescent="0.3">
      <c r="A1869" s="471">
        <v>8</v>
      </c>
      <c r="B1869" s="82">
        <v>71952000</v>
      </c>
      <c r="C1869" s="448" t="s">
        <v>63</v>
      </c>
      <c r="D1869" s="448" t="s">
        <v>63</v>
      </c>
      <c r="E1869" s="448" t="s">
        <v>345</v>
      </c>
      <c r="F1869" s="101">
        <v>14</v>
      </c>
      <c r="G1869" s="44" t="s">
        <v>68</v>
      </c>
      <c r="H1869" s="146">
        <v>4387.8</v>
      </c>
      <c r="I1869" s="101">
        <v>130</v>
      </c>
      <c r="J1869" s="5" t="s">
        <v>312</v>
      </c>
      <c r="K1869" s="124" t="s">
        <v>5</v>
      </c>
      <c r="L1869" s="165">
        <f>L1870+L1871</f>
        <v>151145</v>
      </c>
      <c r="M1869" s="165">
        <f t="shared" ref="M1869:P1869" si="682">M1870+M1871</f>
        <v>20000</v>
      </c>
      <c r="N1869" s="165">
        <f t="shared" si="682"/>
        <v>0</v>
      </c>
      <c r="O1869" s="165">
        <f t="shared" si="682"/>
        <v>124587.75</v>
      </c>
      <c r="P1869" s="165">
        <f t="shared" si="682"/>
        <v>6557.25</v>
      </c>
      <c r="Q1869" s="186">
        <f t="shared" si="655"/>
        <v>151145</v>
      </c>
      <c r="R1869" s="351"/>
      <c r="S1869" s="351"/>
      <c r="T1869" s="351"/>
      <c r="U1869" s="351"/>
      <c r="V1869" s="351"/>
      <c r="W1869" s="351"/>
      <c r="X1869" s="351"/>
      <c r="Y1869" s="351"/>
      <c r="Z1869" s="351"/>
      <c r="AA1869" s="351"/>
      <c r="AB1869" s="351"/>
      <c r="AC1869" s="351"/>
      <c r="AD1869" s="351"/>
      <c r="AE1869" s="351"/>
      <c r="AF1869" s="351"/>
      <c r="AG1869" s="351"/>
      <c r="AH1869" s="351"/>
      <c r="AI1869" s="351"/>
      <c r="AJ1869" s="351"/>
      <c r="AK1869" s="351"/>
      <c r="AL1869" s="352"/>
      <c r="AM1869" s="351"/>
      <c r="AN1869" s="351"/>
      <c r="AO1869" s="351"/>
    </row>
    <row r="1870" spans="1:41" s="355" customFormat="1" ht="48" customHeight="1" x14ac:dyDescent="0.3">
      <c r="A1870" s="472"/>
      <c r="B1870" s="82">
        <v>71952000</v>
      </c>
      <c r="C1870" s="448" t="s">
        <v>63</v>
      </c>
      <c r="D1870" s="448"/>
      <c r="E1870" s="448"/>
      <c r="F1870" s="101"/>
      <c r="G1870" s="44"/>
      <c r="H1870" s="146"/>
      <c r="I1870" s="101"/>
      <c r="J1870" s="5" t="s">
        <v>185</v>
      </c>
      <c r="K1870" s="125" t="s">
        <v>25</v>
      </c>
      <c r="L1870" s="165">
        <v>131145</v>
      </c>
      <c r="M1870" s="164"/>
      <c r="N1870" s="166"/>
      <c r="O1870" s="166">
        <v>124587.75</v>
      </c>
      <c r="P1870" s="186">
        <f>L1870-O1870</f>
        <v>6557.25</v>
      </c>
      <c r="Q1870" s="186">
        <f t="shared" si="655"/>
        <v>131145</v>
      </c>
      <c r="R1870" s="354"/>
      <c r="S1870" s="354"/>
      <c r="T1870" s="354"/>
      <c r="U1870" s="354"/>
      <c r="V1870" s="354"/>
      <c r="W1870" s="354"/>
      <c r="X1870" s="354"/>
      <c r="Y1870" s="354"/>
      <c r="Z1870" s="354"/>
      <c r="AA1870" s="354"/>
      <c r="AB1870" s="354"/>
      <c r="AC1870" s="354"/>
      <c r="AD1870" s="354"/>
      <c r="AE1870" s="354"/>
      <c r="AF1870" s="354"/>
      <c r="AG1870" s="354"/>
      <c r="AH1870" s="354"/>
      <c r="AI1870" s="354"/>
      <c r="AJ1870" s="354"/>
      <c r="AK1870" s="354"/>
      <c r="AL1870" s="352"/>
      <c r="AM1870" s="354"/>
      <c r="AN1870" s="354"/>
      <c r="AO1870" s="354"/>
    </row>
    <row r="1871" spans="1:41" s="353" customFormat="1" ht="19.5" customHeight="1" x14ac:dyDescent="0.3">
      <c r="A1871" s="473"/>
      <c r="B1871" s="82">
        <v>71952000</v>
      </c>
      <c r="C1871" s="448" t="s">
        <v>63</v>
      </c>
      <c r="D1871" s="448"/>
      <c r="E1871" s="448"/>
      <c r="F1871" s="101"/>
      <c r="G1871" s="44"/>
      <c r="H1871" s="146"/>
      <c r="I1871" s="101"/>
      <c r="J1871" s="5" t="s">
        <v>303</v>
      </c>
      <c r="K1871" s="85" t="s">
        <v>298</v>
      </c>
      <c r="L1871" s="165">
        <v>20000</v>
      </c>
      <c r="M1871" s="165">
        <v>20000</v>
      </c>
      <c r="N1871" s="166"/>
      <c r="O1871" s="166"/>
      <c r="P1871" s="166"/>
      <c r="Q1871" s="186">
        <f t="shared" si="655"/>
        <v>20000</v>
      </c>
      <c r="R1871" s="351"/>
      <c r="S1871" s="351"/>
      <c r="T1871" s="351"/>
      <c r="U1871" s="351"/>
      <c r="V1871" s="351"/>
      <c r="W1871" s="351"/>
      <c r="X1871" s="351"/>
      <c r="Y1871" s="351"/>
      <c r="Z1871" s="351"/>
      <c r="AA1871" s="351"/>
      <c r="AB1871" s="351"/>
      <c r="AC1871" s="351"/>
      <c r="AD1871" s="351"/>
      <c r="AE1871" s="351"/>
      <c r="AF1871" s="351"/>
      <c r="AG1871" s="351"/>
      <c r="AH1871" s="351"/>
      <c r="AI1871" s="351"/>
      <c r="AJ1871" s="351"/>
      <c r="AK1871" s="351"/>
      <c r="AL1871" s="352"/>
      <c r="AM1871" s="351"/>
      <c r="AN1871" s="351"/>
      <c r="AO1871" s="351"/>
    </row>
    <row r="1872" spans="1:41" s="355" customFormat="1" ht="18" customHeight="1" x14ac:dyDescent="0.3">
      <c r="A1872" s="471">
        <v>9</v>
      </c>
      <c r="B1872" s="82">
        <v>71952000</v>
      </c>
      <c r="C1872" s="448" t="s">
        <v>63</v>
      </c>
      <c r="D1872" s="448" t="s">
        <v>63</v>
      </c>
      <c r="E1872" s="448" t="s">
        <v>348</v>
      </c>
      <c r="F1872" s="101">
        <v>34</v>
      </c>
      <c r="G1872" s="44" t="s">
        <v>68</v>
      </c>
      <c r="H1872" s="146">
        <v>827.1</v>
      </c>
      <c r="I1872" s="101">
        <v>38</v>
      </c>
      <c r="J1872" s="448" t="s">
        <v>312</v>
      </c>
      <c r="K1872" s="125" t="s">
        <v>5</v>
      </c>
      <c r="L1872" s="165">
        <f>L1873+L1874</f>
        <v>78250</v>
      </c>
      <c r="M1872" s="165">
        <f t="shared" ref="M1872:P1872" si="683">M1873+M1874</f>
        <v>20000</v>
      </c>
      <c r="N1872" s="165">
        <f t="shared" si="683"/>
        <v>0</v>
      </c>
      <c r="O1872" s="165">
        <f t="shared" si="683"/>
        <v>55337.5</v>
      </c>
      <c r="P1872" s="165">
        <f t="shared" si="683"/>
        <v>2912.5</v>
      </c>
      <c r="Q1872" s="186">
        <f t="shared" si="655"/>
        <v>78250</v>
      </c>
      <c r="R1872" s="354"/>
      <c r="S1872" s="354"/>
      <c r="T1872" s="354"/>
      <c r="U1872" s="354"/>
      <c r="V1872" s="354"/>
      <c r="W1872" s="354"/>
      <c r="X1872" s="354"/>
      <c r="Y1872" s="354"/>
      <c r="Z1872" s="354"/>
      <c r="AA1872" s="354"/>
      <c r="AB1872" s="354"/>
      <c r="AC1872" s="354"/>
      <c r="AD1872" s="354"/>
      <c r="AE1872" s="354"/>
      <c r="AF1872" s="354"/>
      <c r="AG1872" s="354"/>
      <c r="AH1872" s="354"/>
      <c r="AI1872" s="354"/>
      <c r="AJ1872" s="354"/>
      <c r="AK1872" s="354"/>
      <c r="AL1872" s="352"/>
      <c r="AM1872" s="354"/>
      <c r="AN1872" s="354"/>
      <c r="AO1872" s="354"/>
    </row>
    <row r="1873" spans="1:41" s="353" customFormat="1" ht="48" customHeight="1" x14ac:dyDescent="0.3">
      <c r="A1873" s="472"/>
      <c r="B1873" s="82">
        <v>71952000</v>
      </c>
      <c r="C1873" s="448" t="s">
        <v>63</v>
      </c>
      <c r="D1873" s="5"/>
      <c r="E1873" s="5"/>
      <c r="F1873" s="176"/>
      <c r="G1873" s="81"/>
      <c r="H1873" s="145"/>
      <c r="I1873" s="101"/>
      <c r="J1873" s="5" t="s">
        <v>185</v>
      </c>
      <c r="K1873" s="20" t="s">
        <v>25</v>
      </c>
      <c r="L1873" s="164">
        <v>58250</v>
      </c>
      <c r="M1873" s="164"/>
      <c r="N1873" s="186"/>
      <c r="O1873" s="186">
        <v>55337.5</v>
      </c>
      <c r="P1873" s="186">
        <f>L1873-O1873</f>
        <v>2912.5</v>
      </c>
      <c r="Q1873" s="186">
        <f t="shared" si="655"/>
        <v>58250</v>
      </c>
      <c r="R1873" s="351"/>
      <c r="S1873" s="351"/>
      <c r="T1873" s="351"/>
      <c r="U1873" s="351"/>
      <c r="V1873" s="351"/>
      <c r="W1873" s="351"/>
      <c r="X1873" s="351"/>
      <c r="Y1873" s="351"/>
      <c r="Z1873" s="351"/>
      <c r="AA1873" s="351"/>
      <c r="AB1873" s="351"/>
      <c r="AC1873" s="351"/>
      <c r="AD1873" s="351"/>
      <c r="AE1873" s="351"/>
      <c r="AF1873" s="351"/>
      <c r="AG1873" s="351"/>
      <c r="AH1873" s="351"/>
      <c r="AI1873" s="351"/>
      <c r="AJ1873" s="351"/>
      <c r="AK1873" s="351"/>
      <c r="AL1873" s="352"/>
      <c r="AM1873" s="351"/>
      <c r="AN1873" s="351"/>
      <c r="AO1873" s="351"/>
    </row>
    <row r="1874" spans="1:41" s="355" customFormat="1" ht="19.5" customHeight="1" x14ac:dyDescent="0.3">
      <c r="A1874" s="473"/>
      <c r="B1874" s="82">
        <v>71952000</v>
      </c>
      <c r="C1874" s="448" t="s">
        <v>63</v>
      </c>
      <c r="D1874" s="448"/>
      <c r="E1874" s="448"/>
      <c r="F1874" s="101"/>
      <c r="G1874" s="44"/>
      <c r="H1874" s="146"/>
      <c r="I1874" s="101"/>
      <c r="J1874" s="5" t="s">
        <v>303</v>
      </c>
      <c r="K1874" s="125" t="s">
        <v>298</v>
      </c>
      <c r="L1874" s="165">
        <v>20000</v>
      </c>
      <c r="M1874" s="165">
        <v>20000</v>
      </c>
      <c r="N1874" s="189"/>
      <c r="O1874" s="189"/>
      <c r="P1874" s="189"/>
      <c r="Q1874" s="186">
        <f t="shared" si="655"/>
        <v>20000</v>
      </c>
      <c r="R1874" s="354"/>
      <c r="S1874" s="354"/>
      <c r="T1874" s="354"/>
      <c r="U1874" s="354"/>
      <c r="V1874" s="354"/>
      <c r="W1874" s="354"/>
      <c r="X1874" s="354"/>
      <c r="Y1874" s="354"/>
      <c r="Z1874" s="354"/>
      <c r="AA1874" s="354"/>
      <c r="AB1874" s="354"/>
      <c r="AC1874" s="354"/>
      <c r="AD1874" s="354"/>
      <c r="AE1874" s="354"/>
      <c r="AF1874" s="354"/>
      <c r="AG1874" s="354"/>
      <c r="AH1874" s="354"/>
      <c r="AI1874" s="354"/>
      <c r="AJ1874" s="354"/>
      <c r="AK1874" s="354"/>
      <c r="AL1874" s="352"/>
      <c r="AM1874" s="354"/>
      <c r="AN1874" s="354"/>
      <c r="AO1874" s="354"/>
    </row>
    <row r="1875" spans="1:41" s="353" customFormat="1" ht="31.5" customHeight="1" x14ac:dyDescent="0.3">
      <c r="A1875" s="471">
        <v>10</v>
      </c>
      <c r="B1875" s="82">
        <v>71952000</v>
      </c>
      <c r="C1875" s="448" t="s">
        <v>63</v>
      </c>
      <c r="D1875" s="448" t="s">
        <v>63</v>
      </c>
      <c r="E1875" s="448" t="s">
        <v>349</v>
      </c>
      <c r="F1875" s="101">
        <v>16</v>
      </c>
      <c r="G1875" s="44" t="s">
        <v>68</v>
      </c>
      <c r="H1875" s="146">
        <v>780.6</v>
      </c>
      <c r="I1875" s="101">
        <v>40</v>
      </c>
      <c r="J1875" s="448" t="s">
        <v>312</v>
      </c>
      <c r="K1875" s="85" t="s">
        <v>5</v>
      </c>
      <c r="L1875" s="165">
        <f>L1876+L1877</f>
        <v>215716</v>
      </c>
      <c r="M1875" s="165">
        <f t="shared" ref="M1875:P1875" si="684">M1876+M1877</f>
        <v>20000</v>
      </c>
      <c r="N1875" s="165">
        <f t="shared" si="684"/>
        <v>0</v>
      </c>
      <c r="O1875" s="165">
        <f t="shared" si="684"/>
        <v>185930.2</v>
      </c>
      <c r="P1875" s="165">
        <f t="shared" si="684"/>
        <v>9785.7999999999884</v>
      </c>
      <c r="Q1875" s="186">
        <f t="shared" si="655"/>
        <v>215716</v>
      </c>
      <c r="R1875" s="351"/>
      <c r="S1875" s="351"/>
      <c r="T1875" s="351"/>
      <c r="U1875" s="351"/>
      <c r="V1875" s="351"/>
      <c r="W1875" s="351"/>
      <c r="X1875" s="351"/>
      <c r="Y1875" s="351"/>
      <c r="Z1875" s="351"/>
      <c r="AA1875" s="351"/>
      <c r="AB1875" s="351"/>
      <c r="AC1875" s="351"/>
      <c r="AD1875" s="351"/>
      <c r="AE1875" s="351"/>
      <c r="AF1875" s="351"/>
      <c r="AG1875" s="351"/>
      <c r="AH1875" s="351"/>
      <c r="AI1875" s="351"/>
      <c r="AJ1875" s="351"/>
      <c r="AK1875" s="351"/>
      <c r="AL1875" s="352"/>
      <c r="AM1875" s="351"/>
      <c r="AN1875" s="351"/>
      <c r="AO1875" s="351"/>
    </row>
    <row r="1876" spans="1:41" s="357" customFormat="1" ht="48" customHeight="1" x14ac:dyDescent="0.3">
      <c r="A1876" s="472"/>
      <c r="B1876" s="82">
        <v>71952000</v>
      </c>
      <c r="C1876" s="448" t="s">
        <v>63</v>
      </c>
      <c r="D1876" s="448"/>
      <c r="E1876" s="448"/>
      <c r="F1876" s="101"/>
      <c r="G1876" s="44"/>
      <c r="H1876" s="146"/>
      <c r="I1876" s="101"/>
      <c r="J1876" s="5" t="s">
        <v>185</v>
      </c>
      <c r="K1876" s="83" t="s">
        <v>25</v>
      </c>
      <c r="L1876" s="165">
        <v>195716</v>
      </c>
      <c r="M1876" s="164"/>
      <c r="N1876" s="166"/>
      <c r="O1876" s="166">
        <v>185930.2</v>
      </c>
      <c r="P1876" s="186">
        <f>L1876-O1876</f>
        <v>9785.7999999999884</v>
      </c>
      <c r="Q1876" s="186">
        <f t="shared" si="655"/>
        <v>195716</v>
      </c>
      <c r="R1876" s="356"/>
      <c r="S1876" s="356"/>
      <c r="T1876" s="356"/>
      <c r="U1876" s="356"/>
      <c r="V1876" s="356"/>
      <c r="W1876" s="356"/>
      <c r="X1876" s="356"/>
      <c r="Y1876" s="356"/>
      <c r="Z1876" s="356"/>
      <c r="AA1876" s="356"/>
      <c r="AB1876" s="356"/>
      <c r="AC1876" s="356"/>
      <c r="AD1876" s="356"/>
      <c r="AE1876" s="356"/>
      <c r="AF1876" s="356"/>
      <c r="AG1876" s="356"/>
      <c r="AH1876" s="356"/>
      <c r="AI1876" s="356"/>
      <c r="AJ1876" s="356"/>
      <c r="AK1876" s="356"/>
      <c r="AL1876" s="352"/>
      <c r="AM1876" s="356"/>
      <c r="AN1876" s="356"/>
      <c r="AO1876" s="356"/>
    </row>
    <row r="1877" spans="1:41" s="355" customFormat="1" ht="19.5" customHeight="1" x14ac:dyDescent="0.3">
      <c r="A1877" s="473"/>
      <c r="B1877" s="82">
        <v>71952000</v>
      </c>
      <c r="C1877" s="448" t="s">
        <v>63</v>
      </c>
      <c r="D1877" s="5"/>
      <c r="E1877" s="5"/>
      <c r="F1877" s="176"/>
      <c r="G1877" s="81"/>
      <c r="H1877" s="145"/>
      <c r="I1877" s="101"/>
      <c r="J1877" s="5" t="s">
        <v>303</v>
      </c>
      <c r="K1877" s="20" t="s">
        <v>298</v>
      </c>
      <c r="L1877" s="165">
        <v>20000</v>
      </c>
      <c r="M1877" s="165">
        <v>20000</v>
      </c>
      <c r="N1877" s="186"/>
      <c r="O1877" s="186"/>
      <c r="P1877" s="186"/>
      <c r="Q1877" s="186">
        <f t="shared" si="655"/>
        <v>20000</v>
      </c>
      <c r="R1877" s="354"/>
      <c r="S1877" s="354"/>
      <c r="T1877" s="354"/>
      <c r="U1877" s="354"/>
      <c r="V1877" s="354"/>
      <c r="W1877" s="354"/>
      <c r="X1877" s="354"/>
      <c r="Y1877" s="354"/>
      <c r="Z1877" s="354"/>
      <c r="AA1877" s="354"/>
      <c r="AB1877" s="354"/>
      <c r="AC1877" s="354"/>
      <c r="AD1877" s="354"/>
      <c r="AE1877" s="354"/>
      <c r="AF1877" s="354"/>
      <c r="AG1877" s="354"/>
      <c r="AH1877" s="354"/>
      <c r="AI1877" s="354"/>
      <c r="AJ1877" s="354"/>
      <c r="AK1877" s="354"/>
      <c r="AL1877" s="352"/>
      <c r="AM1877" s="354"/>
      <c r="AN1877" s="354"/>
      <c r="AO1877" s="354"/>
    </row>
    <row r="1878" spans="1:41" s="353" customFormat="1" ht="18" customHeight="1" x14ac:dyDescent="0.3">
      <c r="A1878" s="472">
        <v>11</v>
      </c>
      <c r="B1878" s="82">
        <v>71952000</v>
      </c>
      <c r="C1878" s="448" t="s">
        <v>63</v>
      </c>
      <c r="D1878" s="448" t="s">
        <v>63</v>
      </c>
      <c r="E1878" s="448" t="s">
        <v>346</v>
      </c>
      <c r="F1878" s="101">
        <v>8</v>
      </c>
      <c r="G1878" s="44" t="s">
        <v>68</v>
      </c>
      <c r="H1878" s="146">
        <v>2042.4</v>
      </c>
      <c r="I1878" s="101">
        <v>72</v>
      </c>
      <c r="J1878" s="448" t="s">
        <v>312</v>
      </c>
      <c r="K1878" s="85" t="s">
        <v>5</v>
      </c>
      <c r="L1878" s="165">
        <f>L1879+L1880</f>
        <v>159963</v>
      </c>
      <c r="M1878" s="165">
        <f t="shared" ref="M1878:P1878" si="685">M1879+M1880</f>
        <v>20000</v>
      </c>
      <c r="N1878" s="165">
        <f t="shared" si="685"/>
        <v>0</v>
      </c>
      <c r="O1878" s="165">
        <f t="shared" si="685"/>
        <v>132964.85</v>
      </c>
      <c r="P1878" s="165">
        <f t="shared" si="685"/>
        <v>6998.1499999999942</v>
      </c>
      <c r="Q1878" s="186">
        <f t="shared" si="655"/>
        <v>159963</v>
      </c>
      <c r="R1878" s="351"/>
      <c r="S1878" s="351"/>
      <c r="T1878" s="351"/>
      <c r="U1878" s="351"/>
      <c r="V1878" s="351"/>
      <c r="W1878" s="351"/>
      <c r="X1878" s="351"/>
      <c r="Y1878" s="351"/>
      <c r="Z1878" s="351"/>
      <c r="AA1878" s="351"/>
      <c r="AB1878" s="351"/>
      <c r="AC1878" s="351"/>
      <c r="AD1878" s="351"/>
      <c r="AE1878" s="351"/>
      <c r="AF1878" s="351"/>
      <c r="AG1878" s="351"/>
      <c r="AH1878" s="351"/>
      <c r="AI1878" s="351"/>
      <c r="AJ1878" s="351"/>
      <c r="AK1878" s="351"/>
      <c r="AL1878" s="352"/>
      <c r="AM1878" s="351"/>
      <c r="AN1878" s="351"/>
      <c r="AO1878" s="351"/>
    </row>
    <row r="1879" spans="1:41" s="355" customFormat="1" ht="48" customHeight="1" x14ac:dyDescent="0.3">
      <c r="A1879" s="472"/>
      <c r="B1879" s="82">
        <v>71952000</v>
      </c>
      <c r="C1879" s="448" t="s">
        <v>63</v>
      </c>
      <c r="D1879" s="448"/>
      <c r="E1879" s="448"/>
      <c r="F1879" s="101"/>
      <c r="G1879" s="44"/>
      <c r="H1879" s="146"/>
      <c r="I1879" s="101"/>
      <c r="J1879" s="5" t="s">
        <v>185</v>
      </c>
      <c r="K1879" s="125" t="s">
        <v>25</v>
      </c>
      <c r="L1879" s="165">
        <v>139963</v>
      </c>
      <c r="M1879" s="186"/>
      <c r="N1879" s="189"/>
      <c r="O1879" s="189">
        <v>132964.85</v>
      </c>
      <c r="P1879" s="186">
        <f>L1879-O1879</f>
        <v>6998.1499999999942</v>
      </c>
      <c r="Q1879" s="186">
        <f t="shared" si="655"/>
        <v>139963</v>
      </c>
      <c r="R1879" s="354"/>
      <c r="S1879" s="354"/>
      <c r="T1879" s="354"/>
      <c r="U1879" s="354"/>
      <c r="V1879" s="354"/>
      <c r="W1879" s="354"/>
      <c r="X1879" s="354"/>
      <c r="Y1879" s="354"/>
      <c r="Z1879" s="354"/>
      <c r="AA1879" s="354"/>
      <c r="AB1879" s="354"/>
      <c r="AC1879" s="354"/>
      <c r="AD1879" s="354"/>
      <c r="AE1879" s="354"/>
      <c r="AF1879" s="354"/>
      <c r="AG1879" s="354"/>
      <c r="AH1879" s="354"/>
      <c r="AI1879" s="354"/>
      <c r="AJ1879" s="354"/>
      <c r="AK1879" s="354"/>
      <c r="AL1879" s="352"/>
      <c r="AM1879" s="354"/>
      <c r="AN1879" s="354"/>
      <c r="AO1879" s="354"/>
    </row>
    <row r="1880" spans="1:41" s="353" customFormat="1" ht="19.5" customHeight="1" x14ac:dyDescent="0.3">
      <c r="A1880" s="473"/>
      <c r="B1880" s="82">
        <v>71952000</v>
      </c>
      <c r="C1880" s="448" t="s">
        <v>63</v>
      </c>
      <c r="D1880" s="448"/>
      <c r="E1880" s="448"/>
      <c r="F1880" s="101"/>
      <c r="G1880" s="44"/>
      <c r="H1880" s="146"/>
      <c r="I1880" s="101"/>
      <c r="J1880" s="5" t="s">
        <v>303</v>
      </c>
      <c r="K1880" s="124" t="s">
        <v>298</v>
      </c>
      <c r="L1880" s="165">
        <v>20000</v>
      </c>
      <c r="M1880" s="165">
        <v>20000</v>
      </c>
      <c r="N1880" s="166"/>
      <c r="O1880" s="166"/>
      <c r="P1880" s="166"/>
      <c r="Q1880" s="186">
        <f t="shared" si="655"/>
        <v>20000</v>
      </c>
      <c r="R1880" s="351"/>
      <c r="S1880" s="351"/>
      <c r="T1880" s="351"/>
      <c r="U1880" s="351"/>
      <c r="V1880" s="351"/>
      <c r="W1880" s="351"/>
      <c r="X1880" s="351"/>
      <c r="Y1880" s="351"/>
      <c r="Z1880" s="351"/>
      <c r="AA1880" s="351"/>
      <c r="AB1880" s="351"/>
      <c r="AC1880" s="351"/>
      <c r="AD1880" s="351"/>
      <c r="AE1880" s="351"/>
      <c r="AF1880" s="351"/>
      <c r="AG1880" s="351"/>
      <c r="AH1880" s="351"/>
      <c r="AI1880" s="351"/>
      <c r="AJ1880" s="351"/>
      <c r="AK1880" s="351"/>
      <c r="AL1880" s="352"/>
      <c r="AM1880" s="351"/>
      <c r="AN1880" s="351"/>
      <c r="AO1880" s="351"/>
    </row>
    <row r="1881" spans="1:41" s="355" customFormat="1" ht="18" customHeight="1" x14ac:dyDescent="0.3">
      <c r="A1881" s="471">
        <v>12</v>
      </c>
      <c r="B1881" s="82">
        <v>71952000</v>
      </c>
      <c r="C1881" s="448" t="s">
        <v>63</v>
      </c>
      <c r="D1881" s="448" t="s">
        <v>63</v>
      </c>
      <c r="E1881" s="448" t="s">
        <v>346</v>
      </c>
      <c r="F1881" s="101">
        <v>9</v>
      </c>
      <c r="G1881" s="44" t="s">
        <v>68</v>
      </c>
      <c r="H1881" s="146">
        <v>2133.4</v>
      </c>
      <c r="I1881" s="101">
        <v>86</v>
      </c>
      <c r="J1881" s="5" t="s">
        <v>312</v>
      </c>
      <c r="K1881" s="125" t="s">
        <v>5</v>
      </c>
      <c r="L1881" s="165">
        <f>L1882+L1883</f>
        <v>92825</v>
      </c>
      <c r="M1881" s="165">
        <f t="shared" ref="M1881:P1881" si="686">M1882+M1883</f>
        <v>20000</v>
      </c>
      <c r="N1881" s="165">
        <f t="shared" si="686"/>
        <v>0</v>
      </c>
      <c r="O1881" s="165">
        <f t="shared" si="686"/>
        <v>69183.75</v>
      </c>
      <c r="P1881" s="165">
        <f t="shared" si="686"/>
        <v>3641.25</v>
      </c>
      <c r="Q1881" s="186">
        <f t="shared" si="655"/>
        <v>92825</v>
      </c>
      <c r="R1881" s="354"/>
      <c r="S1881" s="354"/>
      <c r="T1881" s="354"/>
      <c r="U1881" s="354"/>
      <c r="V1881" s="354"/>
      <c r="W1881" s="354"/>
      <c r="X1881" s="354"/>
      <c r="Y1881" s="354"/>
      <c r="Z1881" s="354"/>
      <c r="AA1881" s="354"/>
      <c r="AB1881" s="354"/>
      <c r="AC1881" s="354"/>
      <c r="AD1881" s="354"/>
      <c r="AE1881" s="354"/>
      <c r="AF1881" s="354"/>
      <c r="AG1881" s="354"/>
      <c r="AH1881" s="354"/>
      <c r="AI1881" s="354"/>
      <c r="AJ1881" s="354"/>
      <c r="AK1881" s="354"/>
      <c r="AL1881" s="352"/>
      <c r="AM1881" s="354"/>
      <c r="AN1881" s="354"/>
      <c r="AO1881" s="354"/>
    </row>
    <row r="1882" spans="1:41" s="357" customFormat="1" ht="48" customHeight="1" x14ac:dyDescent="0.3">
      <c r="A1882" s="472"/>
      <c r="B1882" s="82">
        <v>71952000</v>
      </c>
      <c r="C1882" s="448" t="s">
        <v>63</v>
      </c>
      <c r="D1882" s="448"/>
      <c r="E1882" s="448"/>
      <c r="F1882" s="101"/>
      <c r="G1882" s="44"/>
      <c r="H1882" s="146"/>
      <c r="I1882" s="101"/>
      <c r="J1882" s="5" t="s">
        <v>185</v>
      </c>
      <c r="K1882" s="85" t="s">
        <v>25</v>
      </c>
      <c r="L1882" s="165">
        <v>72825</v>
      </c>
      <c r="M1882" s="164"/>
      <c r="N1882" s="166"/>
      <c r="O1882" s="166">
        <v>69183.75</v>
      </c>
      <c r="P1882" s="186">
        <f>L1882-O1882</f>
        <v>3641.25</v>
      </c>
      <c r="Q1882" s="186">
        <f t="shared" si="655"/>
        <v>72825</v>
      </c>
      <c r="R1882" s="356"/>
      <c r="S1882" s="356"/>
      <c r="T1882" s="356"/>
      <c r="U1882" s="356"/>
      <c r="V1882" s="356"/>
      <c r="W1882" s="356"/>
      <c r="X1882" s="356"/>
      <c r="Y1882" s="356"/>
      <c r="Z1882" s="356"/>
      <c r="AA1882" s="356"/>
      <c r="AB1882" s="356"/>
      <c r="AC1882" s="356"/>
      <c r="AD1882" s="356"/>
      <c r="AE1882" s="356"/>
      <c r="AF1882" s="356"/>
      <c r="AG1882" s="356"/>
      <c r="AH1882" s="356"/>
      <c r="AI1882" s="356"/>
      <c r="AJ1882" s="356"/>
      <c r="AK1882" s="356"/>
      <c r="AL1882" s="352"/>
      <c r="AM1882" s="356"/>
      <c r="AN1882" s="356"/>
      <c r="AO1882" s="356"/>
    </row>
    <row r="1883" spans="1:41" s="353" customFormat="1" ht="19.5" customHeight="1" x14ac:dyDescent="0.3">
      <c r="A1883" s="473"/>
      <c r="B1883" s="82">
        <v>71952000</v>
      </c>
      <c r="C1883" s="448" t="s">
        <v>63</v>
      </c>
      <c r="D1883" s="448"/>
      <c r="E1883" s="448"/>
      <c r="F1883" s="101"/>
      <c r="G1883" s="44"/>
      <c r="H1883" s="146"/>
      <c r="I1883" s="101"/>
      <c r="J1883" s="5" t="s">
        <v>303</v>
      </c>
      <c r="K1883" s="85" t="s">
        <v>298</v>
      </c>
      <c r="L1883" s="165">
        <v>20000</v>
      </c>
      <c r="M1883" s="165">
        <v>20000</v>
      </c>
      <c r="N1883" s="166"/>
      <c r="O1883" s="166"/>
      <c r="P1883" s="166"/>
      <c r="Q1883" s="186">
        <f t="shared" si="655"/>
        <v>20000</v>
      </c>
      <c r="R1883" s="351"/>
      <c r="S1883" s="351"/>
      <c r="T1883" s="351"/>
      <c r="U1883" s="351"/>
      <c r="V1883" s="351"/>
      <c r="W1883" s="351"/>
      <c r="X1883" s="351"/>
      <c r="Y1883" s="351"/>
      <c r="Z1883" s="351"/>
      <c r="AA1883" s="351"/>
      <c r="AB1883" s="351"/>
      <c r="AC1883" s="351"/>
      <c r="AD1883" s="351"/>
      <c r="AE1883" s="351"/>
      <c r="AF1883" s="351"/>
      <c r="AG1883" s="351"/>
      <c r="AH1883" s="351"/>
      <c r="AI1883" s="351"/>
      <c r="AJ1883" s="351"/>
      <c r="AK1883" s="351"/>
      <c r="AL1883" s="352"/>
      <c r="AM1883" s="351"/>
      <c r="AN1883" s="351"/>
      <c r="AO1883" s="351"/>
    </row>
    <row r="1884" spans="1:41" s="355" customFormat="1" ht="18" customHeight="1" x14ac:dyDescent="0.3">
      <c r="A1884" s="471">
        <v>13</v>
      </c>
      <c r="B1884" s="82">
        <v>71952000</v>
      </c>
      <c r="C1884" s="448" t="s">
        <v>63</v>
      </c>
      <c r="D1884" s="448" t="s">
        <v>63</v>
      </c>
      <c r="E1884" s="448" t="s">
        <v>346</v>
      </c>
      <c r="F1884" s="101">
        <v>10</v>
      </c>
      <c r="G1884" s="44" t="s">
        <v>68</v>
      </c>
      <c r="H1884" s="146">
        <v>2000.5</v>
      </c>
      <c r="I1884" s="101">
        <v>79</v>
      </c>
      <c r="J1884" s="448" t="s">
        <v>312</v>
      </c>
      <c r="K1884" s="125" t="s">
        <v>5</v>
      </c>
      <c r="L1884" s="165">
        <f>L1885+L1886</f>
        <v>105269</v>
      </c>
      <c r="M1884" s="165">
        <f t="shared" ref="M1884:P1884" si="687">M1885+M1886</f>
        <v>20000</v>
      </c>
      <c r="N1884" s="165">
        <f t="shared" si="687"/>
        <v>0</v>
      </c>
      <c r="O1884" s="165">
        <f t="shared" si="687"/>
        <v>81005.55</v>
      </c>
      <c r="P1884" s="165">
        <f t="shared" si="687"/>
        <v>4263.4499999999971</v>
      </c>
      <c r="Q1884" s="186">
        <f t="shared" si="655"/>
        <v>105269</v>
      </c>
      <c r="R1884" s="354"/>
      <c r="S1884" s="354"/>
      <c r="T1884" s="354"/>
      <c r="U1884" s="354"/>
      <c r="V1884" s="354"/>
      <c r="W1884" s="354"/>
      <c r="X1884" s="354"/>
      <c r="Y1884" s="354"/>
      <c r="Z1884" s="354"/>
      <c r="AA1884" s="354"/>
      <c r="AB1884" s="354"/>
      <c r="AC1884" s="354"/>
      <c r="AD1884" s="354"/>
      <c r="AE1884" s="354"/>
      <c r="AF1884" s="354"/>
      <c r="AG1884" s="354"/>
      <c r="AH1884" s="354"/>
      <c r="AI1884" s="354"/>
      <c r="AJ1884" s="354"/>
      <c r="AK1884" s="354"/>
      <c r="AL1884" s="352"/>
      <c r="AM1884" s="354"/>
      <c r="AN1884" s="354"/>
      <c r="AO1884" s="354"/>
    </row>
    <row r="1885" spans="1:41" s="353" customFormat="1" ht="48" customHeight="1" x14ac:dyDescent="0.3">
      <c r="A1885" s="472"/>
      <c r="B1885" s="82">
        <v>71952000</v>
      </c>
      <c r="C1885" s="448" t="s">
        <v>63</v>
      </c>
      <c r="D1885" s="448"/>
      <c r="E1885" s="448"/>
      <c r="F1885" s="101"/>
      <c r="G1885" s="44"/>
      <c r="H1885" s="146"/>
      <c r="I1885" s="101"/>
      <c r="J1885" s="5" t="s">
        <v>185</v>
      </c>
      <c r="K1885" s="85" t="s">
        <v>25</v>
      </c>
      <c r="L1885" s="165">
        <v>85269</v>
      </c>
      <c r="M1885" s="164"/>
      <c r="N1885" s="166"/>
      <c r="O1885" s="166">
        <v>81005.55</v>
      </c>
      <c r="P1885" s="186">
        <f>L1885-O1885</f>
        <v>4263.4499999999971</v>
      </c>
      <c r="Q1885" s="186">
        <f t="shared" si="655"/>
        <v>85269</v>
      </c>
      <c r="R1885" s="351"/>
      <c r="S1885" s="351"/>
      <c r="T1885" s="351"/>
      <c r="U1885" s="351"/>
      <c r="V1885" s="351"/>
      <c r="W1885" s="351"/>
      <c r="X1885" s="351"/>
      <c r="Y1885" s="351"/>
      <c r="Z1885" s="351"/>
      <c r="AA1885" s="351"/>
      <c r="AB1885" s="351"/>
      <c r="AC1885" s="351"/>
      <c r="AD1885" s="351"/>
      <c r="AE1885" s="351"/>
      <c r="AF1885" s="351"/>
      <c r="AG1885" s="351"/>
      <c r="AH1885" s="351"/>
      <c r="AI1885" s="351"/>
      <c r="AJ1885" s="351"/>
      <c r="AK1885" s="351"/>
      <c r="AL1885" s="352"/>
      <c r="AM1885" s="351"/>
      <c r="AN1885" s="351"/>
      <c r="AO1885" s="351"/>
    </row>
    <row r="1886" spans="1:41" s="355" customFormat="1" ht="19.5" customHeight="1" x14ac:dyDescent="0.3">
      <c r="A1886" s="473"/>
      <c r="B1886" s="82">
        <v>71952000</v>
      </c>
      <c r="C1886" s="448" t="s">
        <v>63</v>
      </c>
      <c r="D1886" s="448"/>
      <c r="E1886" s="448"/>
      <c r="F1886" s="101"/>
      <c r="G1886" s="44"/>
      <c r="H1886" s="146"/>
      <c r="I1886" s="101"/>
      <c r="J1886" s="5" t="s">
        <v>303</v>
      </c>
      <c r="K1886" s="20" t="s">
        <v>298</v>
      </c>
      <c r="L1886" s="165">
        <v>20000</v>
      </c>
      <c r="M1886" s="165">
        <v>20000</v>
      </c>
      <c r="N1886" s="166"/>
      <c r="O1886" s="166"/>
      <c r="P1886" s="166"/>
      <c r="Q1886" s="186">
        <f t="shared" si="655"/>
        <v>20000</v>
      </c>
      <c r="R1886" s="354"/>
      <c r="S1886" s="354"/>
      <c r="T1886" s="354"/>
      <c r="U1886" s="354"/>
      <c r="V1886" s="354"/>
      <c r="W1886" s="354"/>
      <c r="X1886" s="354"/>
      <c r="Y1886" s="354"/>
      <c r="Z1886" s="354"/>
      <c r="AA1886" s="354"/>
      <c r="AB1886" s="354"/>
      <c r="AC1886" s="354"/>
      <c r="AD1886" s="354"/>
      <c r="AE1886" s="354"/>
      <c r="AF1886" s="354"/>
      <c r="AG1886" s="354"/>
      <c r="AH1886" s="354"/>
      <c r="AI1886" s="354"/>
      <c r="AJ1886" s="354"/>
      <c r="AK1886" s="354"/>
      <c r="AL1886" s="352"/>
      <c r="AM1886" s="354"/>
      <c r="AN1886" s="354"/>
      <c r="AO1886" s="354"/>
    </row>
    <row r="1887" spans="1:41" s="353" customFormat="1" ht="18" customHeight="1" x14ac:dyDescent="0.3">
      <c r="A1887" s="471">
        <v>14</v>
      </c>
      <c r="B1887" s="82">
        <v>71952000</v>
      </c>
      <c r="C1887" s="448" t="s">
        <v>63</v>
      </c>
      <c r="D1887" s="448" t="s">
        <v>63</v>
      </c>
      <c r="E1887" s="448" t="s">
        <v>346</v>
      </c>
      <c r="F1887" s="101">
        <v>11</v>
      </c>
      <c r="G1887" s="44" t="s">
        <v>68</v>
      </c>
      <c r="H1887" s="146">
        <v>2136.3000000000002</v>
      </c>
      <c r="I1887" s="101">
        <v>98</v>
      </c>
      <c r="J1887" s="448" t="s">
        <v>312</v>
      </c>
      <c r="K1887" s="85" t="s">
        <v>5</v>
      </c>
      <c r="L1887" s="165">
        <f>L1888+L1889</f>
        <v>180022</v>
      </c>
      <c r="M1887" s="165">
        <f>M1888+M1889</f>
        <v>20000</v>
      </c>
      <c r="N1887" s="165">
        <f t="shared" ref="N1887:P1887" si="688">N1888+N1889</f>
        <v>0</v>
      </c>
      <c r="O1887" s="165">
        <f t="shared" si="688"/>
        <v>152020.9</v>
      </c>
      <c r="P1887" s="165">
        <f t="shared" si="688"/>
        <v>8001.1000000000058</v>
      </c>
      <c r="Q1887" s="186">
        <f t="shared" si="655"/>
        <v>180022</v>
      </c>
      <c r="R1887" s="351"/>
      <c r="S1887" s="351"/>
      <c r="T1887" s="351"/>
      <c r="U1887" s="351"/>
      <c r="V1887" s="351"/>
      <c r="W1887" s="351"/>
      <c r="X1887" s="351"/>
      <c r="Y1887" s="351"/>
      <c r="Z1887" s="351"/>
      <c r="AA1887" s="351"/>
      <c r="AB1887" s="351"/>
      <c r="AC1887" s="351"/>
      <c r="AD1887" s="351"/>
      <c r="AE1887" s="351"/>
      <c r="AF1887" s="351"/>
      <c r="AG1887" s="351"/>
      <c r="AH1887" s="351"/>
      <c r="AI1887" s="351"/>
      <c r="AJ1887" s="351"/>
      <c r="AK1887" s="351"/>
      <c r="AL1887" s="352"/>
      <c r="AM1887" s="351"/>
      <c r="AN1887" s="351"/>
      <c r="AO1887" s="351"/>
    </row>
    <row r="1888" spans="1:41" s="355" customFormat="1" ht="48" customHeight="1" x14ac:dyDescent="0.3">
      <c r="A1888" s="472"/>
      <c r="B1888" s="82">
        <v>71952000</v>
      </c>
      <c r="C1888" s="448" t="s">
        <v>63</v>
      </c>
      <c r="D1888" s="448"/>
      <c r="E1888" s="448"/>
      <c r="F1888" s="101"/>
      <c r="G1888" s="44"/>
      <c r="H1888" s="146"/>
      <c r="I1888" s="101"/>
      <c r="J1888" s="5" t="s">
        <v>185</v>
      </c>
      <c r="K1888" s="85" t="s">
        <v>25</v>
      </c>
      <c r="L1888" s="165">
        <v>160022</v>
      </c>
      <c r="M1888" s="166"/>
      <c r="N1888" s="166"/>
      <c r="O1888" s="166">
        <v>152020.9</v>
      </c>
      <c r="P1888" s="186">
        <f>L1888-O1888</f>
        <v>8001.1000000000058</v>
      </c>
      <c r="Q1888" s="186">
        <f t="shared" si="655"/>
        <v>160022</v>
      </c>
      <c r="R1888" s="354"/>
      <c r="S1888" s="354"/>
      <c r="T1888" s="354"/>
      <c r="U1888" s="354"/>
      <c r="V1888" s="354"/>
      <c r="W1888" s="354"/>
      <c r="X1888" s="354"/>
      <c r="Y1888" s="354"/>
      <c r="Z1888" s="354"/>
      <c r="AA1888" s="354"/>
      <c r="AB1888" s="354"/>
      <c r="AC1888" s="354"/>
      <c r="AD1888" s="354"/>
      <c r="AE1888" s="354"/>
      <c r="AF1888" s="354"/>
      <c r="AG1888" s="354"/>
      <c r="AH1888" s="354"/>
      <c r="AI1888" s="354"/>
      <c r="AJ1888" s="354"/>
      <c r="AK1888" s="354"/>
      <c r="AL1888" s="352"/>
      <c r="AM1888" s="354"/>
      <c r="AN1888" s="354"/>
      <c r="AO1888" s="354"/>
    </row>
    <row r="1889" spans="1:41" s="353" customFormat="1" ht="19.5" customHeight="1" x14ac:dyDescent="0.3">
      <c r="A1889" s="473"/>
      <c r="B1889" s="82">
        <v>71952000</v>
      </c>
      <c r="C1889" s="448" t="s">
        <v>63</v>
      </c>
      <c r="D1889" s="448"/>
      <c r="E1889" s="448"/>
      <c r="F1889" s="101"/>
      <c r="G1889" s="44"/>
      <c r="H1889" s="146"/>
      <c r="I1889" s="101"/>
      <c r="J1889" s="5" t="s">
        <v>303</v>
      </c>
      <c r="K1889" s="85" t="s">
        <v>298</v>
      </c>
      <c r="L1889" s="165">
        <v>20000</v>
      </c>
      <c r="M1889" s="165">
        <v>20000</v>
      </c>
      <c r="N1889" s="166"/>
      <c r="O1889" s="166"/>
      <c r="P1889" s="166"/>
      <c r="Q1889" s="186">
        <f>M1889+N1889+O1889+P1889</f>
        <v>20000</v>
      </c>
      <c r="R1889" s="351"/>
      <c r="S1889" s="351"/>
      <c r="T1889" s="351"/>
      <c r="U1889" s="351"/>
      <c r="V1889" s="351"/>
      <c r="W1889" s="351"/>
      <c r="X1889" s="351"/>
      <c r="Y1889" s="351"/>
      <c r="Z1889" s="351"/>
      <c r="AA1889" s="351"/>
      <c r="AB1889" s="351"/>
      <c r="AC1889" s="351"/>
      <c r="AD1889" s="351"/>
      <c r="AE1889" s="351"/>
      <c r="AF1889" s="351"/>
      <c r="AG1889" s="351"/>
      <c r="AH1889" s="351"/>
      <c r="AI1889" s="351"/>
      <c r="AJ1889" s="351"/>
      <c r="AK1889" s="351"/>
      <c r="AL1889" s="352"/>
      <c r="AM1889" s="351"/>
      <c r="AN1889" s="351"/>
      <c r="AO1889" s="351"/>
    </row>
    <row r="1890" spans="1:41" ht="18" customHeight="1" x14ac:dyDescent="0.25">
      <c r="A1890" s="480" t="s">
        <v>250</v>
      </c>
      <c r="B1890" s="481"/>
      <c r="C1890" s="481"/>
      <c r="D1890" s="481"/>
      <c r="E1890" s="482"/>
      <c r="F1890" s="101">
        <v>7</v>
      </c>
      <c r="G1890" s="454" t="s">
        <v>5</v>
      </c>
      <c r="H1890" s="144">
        <f t="shared" ref="H1890:I1890" si="689">H1892+H1897+H1901+H1904+H1907+H1910+H1913</f>
        <v>26462.869999999995</v>
      </c>
      <c r="I1890" s="173">
        <f t="shared" si="689"/>
        <v>729</v>
      </c>
      <c r="J1890" s="454" t="s">
        <v>5</v>
      </c>
      <c r="K1890" s="7" t="s">
        <v>5</v>
      </c>
      <c r="L1890" s="144">
        <f>L1892+L1897+L1901+L1904+L1907+L1910+L1913</f>
        <v>25983401</v>
      </c>
      <c r="M1890" s="144">
        <f t="shared" ref="M1890:P1890" si="690">M1892+M1897+M1901+M1904+M1907+M1910+M1913</f>
        <v>24662060</v>
      </c>
      <c r="N1890" s="144">
        <f t="shared" si="690"/>
        <v>0</v>
      </c>
      <c r="O1890" s="144">
        <f>O1892+O1897+O1901+O1904+O1907+O1910+O1913+O1891</f>
        <v>1500000.0000000002</v>
      </c>
      <c r="P1890" s="144">
        <f t="shared" si="690"/>
        <v>66067.049999999959</v>
      </c>
      <c r="Q1890" s="186">
        <f t="shared" si="655"/>
        <v>26228127.050000001</v>
      </c>
    </row>
    <row r="1891" spans="1:41" ht="18" customHeight="1" x14ac:dyDescent="0.25">
      <c r="A1891" s="448"/>
      <c r="B1891" s="480" t="s">
        <v>97</v>
      </c>
      <c r="C1891" s="481"/>
      <c r="D1891" s="481"/>
      <c r="E1891" s="481"/>
      <c r="F1891" s="481"/>
      <c r="G1891" s="481"/>
      <c r="H1891" s="481"/>
      <c r="I1891" s="482"/>
      <c r="J1891" s="454" t="s">
        <v>5</v>
      </c>
      <c r="K1891" s="7" t="s">
        <v>5</v>
      </c>
      <c r="L1891" s="188"/>
      <c r="M1891" s="188"/>
      <c r="N1891" s="188"/>
      <c r="O1891" s="188">
        <v>244726.05</v>
      </c>
      <c r="P1891" s="188"/>
      <c r="Q1891" s="186">
        <f t="shared" si="655"/>
        <v>244726.05</v>
      </c>
    </row>
    <row r="1892" spans="1:41" ht="18" customHeight="1" x14ac:dyDescent="0.25">
      <c r="A1892" s="440">
        <v>1</v>
      </c>
      <c r="B1892" s="4">
        <v>71953000</v>
      </c>
      <c r="C1892" s="15" t="s">
        <v>49</v>
      </c>
      <c r="D1892" s="99" t="s">
        <v>49</v>
      </c>
      <c r="E1892" s="99" t="s">
        <v>23</v>
      </c>
      <c r="F1892" s="177">
        <v>10</v>
      </c>
      <c r="G1892" s="4" t="s">
        <v>68</v>
      </c>
      <c r="H1892" s="149">
        <v>4744.7</v>
      </c>
      <c r="I1892" s="177">
        <v>110</v>
      </c>
      <c r="J1892" s="448" t="s">
        <v>184</v>
      </c>
      <c r="K1892" s="7" t="s">
        <v>5</v>
      </c>
      <c r="L1892" s="164">
        <f>L1893+L1894+L1895+L1896</f>
        <v>10566850</v>
      </c>
      <c r="M1892" s="164">
        <f t="shared" ref="M1892:P1892" si="691">M1893+M1894+M1895+M1896</f>
        <v>10566850</v>
      </c>
      <c r="N1892" s="164">
        <f t="shared" si="691"/>
        <v>0</v>
      </c>
      <c r="O1892" s="164">
        <f t="shared" si="691"/>
        <v>0</v>
      </c>
      <c r="P1892" s="164">
        <f t="shared" si="691"/>
        <v>0</v>
      </c>
      <c r="Q1892" s="186">
        <f t="shared" si="655"/>
        <v>10566850</v>
      </c>
    </row>
    <row r="1893" spans="1:41" ht="31.5" customHeight="1" x14ac:dyDescent="0.25">
      <c r="A1893" s="441"/>
      <c r="B1893" s="4">
        <v>71953000</v>
      </c>
      <c r="C1893" s="15" t="s">
        <v>49</v>
      </c>
      <c r="D1893" s="99"/>
      <c r="E1893" s="99"/>
      <c r="F1893" s="177"/>
      <c r="G1893" s="4"/>
      <c r="H1893" s="149"/>
      <c r="I1893" s="177"/>
      <c r="J1893" s="42" t="s">
        <v>198</v>
      </c>
      <c r="K1893" s="21" t="s">
        <v>8</v>
      </c>
      <c r="L1893" s="189">
        <v>5265330</v>
      </c>
      <c r="M1893" s="189">
        <v>5265330</v>
      </c>
      <c r="N1893" s="164"/>
      <c r="O1893" s="164"/>
      <c r="P1893" s="164"/>
      <c r="Q1893" s="186">
        <f t="shared" si="655"/>
        <v>5265330</v>
      </c>
    </row>
    <row r="1894" spans="1:41" ht="30.75" customHeight="1" x14ac:dyDescent="0.25">
      <c r="A1894" s="441"/>
      <c r="B1894" s="4">
        <v>71953000</v>
      </c>
      <c r="C1894" s="15" t="s">
        <v>49</v>
      </c>
      <c r="D1894" s="99"/>
      <c r="E1894" s="99"/>
      <c r="F1894" s="177"/>
      <c r="G1894" s="4"/>
      <c r="H1894" s="149"/>
      <c r="I1894" s="177"/>
      <c r="J1894" s="5" t="s">
        <v>187</v>
      </c>
      <c r="K1894" s="20" t="s">
        <v>13</v>
      </c>
      <c r="L1894" s="189">
        <v>1339300</v>
      </c>
      <c r="M1894" s="189">
        <v>1339300</v>
      </c>
      <c r="N1894" s="164"/>
      <c r="O1894" s="225"/>
      <c r="P1894" s="225"/>
      <c r="Q1894" s="186">
        <f t="shared" si="655"/>
        <v>1339300</v>
      </c>
    </row>
    <row r="1895" spans="1:41" ht="31.5" customHeight="1" x14ac:dyDescent="0.25">
      <c r="A1895" s="441"/>
      <c r="B1895" s="4">
        <v>71953000</v>
      </c>
      <c r="C1895" s="15" t="s">
        <v>49</v>
      </c>
      <c r="D1895" s="99"/>
      <c r="E1895" s="99"/>
      <c r="F1895" s="177"/>
      <c r="G1895" s="4"/>
      <c r="H1895" s="149"/>
      <c r="I1895" s="177"/>
      <c r="J1895" s="42" t="s">
        <v>192</v>
      </c>
      <c r="K1895" s="21" t="s">
        <v>4</v>
      </c>
      <c r="L1895" s="189">
        <v>1140050</v>
      </c>
      <c r="M1895" s="189">
        <v>1140050</v>
      </c>
      <c r="N1895" s="164"/>
      <c r="O1895" s="164"/>
      <c r="P1895" s="164"/>
      <c r="Q1895" s="186">
        <f t="shared" si="655"/>
        <v>1140050</v>
      </c>
    </row>
    <row r="1896" spans="1:41" ht="33.75" customHeight="1" x14ac:dyDescent="0.25">
      <c r="A1896" s="442"/>
      <c r="B1896" s="4">
        <v>71953000</v>
      </c>
      <c r="C1896" s="15" t="s">
        <v>49</v>
      </c>
      <c r="D1896" s="99"/>
      <c r="E1896" s="99"/>
      <c r="F1896" s="177"/>
      <c r="G1896" s="4"/>
      <c r="H1896" s="149"/>
      <c r="I1896" s="177"/>
      <c r="J1896" s="5" t="s">
        <v>188</v>
      </c>
      <c r="K1896" s="20" t="s">
        <v>12</v>
      </c>
      <c r="L1896" s="189">
        <v>2822170</v>
      </c>
      <c r="M1896" s="189">
        <v>2822170</v>
      </c>
      <c r="N1896" s="164"/>
      <c r="O1896" s="164"/>
      <c r="P1896" s="164"/>
      <c r="Q1896" s="186">
        <f t="shared" si="655"/>
        <v>2822170</v>
      </c>
    </row>
    <row r="1897" spans="1:41" ht="18" customHeight="1" x14ac:dyDescent="0.25">
      <c r="A1897" s="440">
        <v>2</v>
      </c>
      <c r="B1897" s="4">
        <v>71953000</v>
      </c>
      <c r="C1897" s="15" t="s">
        <v>49</v>
      </c>
      <c r="D1897" s="99" t="s">
        <v>49</v>
      </c>
      <c r="E1897" s="99" t="s">
        <v>251</v>
      </c>
      <c r="F1897" s="177">
        <v>26</v>
      </c>
      <c r="G1897" s="4" t="s">
        <v>68</v>
      </c>
      <c r="H1897" s="149">
        <v>6504.15</v>
      </c>
      <c r="I1897" s="177">
        <v>208</v>
      </c>
      <c r="J1897" s="448" t="s">
        <v>184</v>
      </c>
      <c r="K1897" s="4" t="s">
        <v>5</v>
      </c>
      <c r="L1897" s="164">
        <f>L1898+L1899+L1900</f>
        <v>13995210</v>
      </c>
      <c r="M1897" s="164">
        <f t="shared" ref="M1897:P1897" si="692">M1898+M1899+M1900</f>
        <v>13995210</v>
      </c>
      <c r="N1897" s="164">
        <f t="shared" si="692"/>
        <v>0</v>
      </c>
      <c r="O1897" s="164">
        <f t="shared" si="692"/>
        <v>0</v>
      </c>
      <c r="P1897" s="164">
        <f t="shared" si="692"/>
        <v>0</v>
      </c>
      <c r="Q1897" s="186">
        <f t="shared" si="655"/>
        <v>13995210</v>
      </c>
    </row>
    <row r="1898" spans="1:41" ht="31.5" customHeight="1" x14ac:dyDescent="0.25">
      <c r="A1898" s="441"/>
      <c r="B1898" s="4">
        <v>71953000</v>
      </c>
      <c r="C1898" s="15" t="s">
        <v>49</v>
      </c>
      <c r="D1898" s="99"/>
      <c r="E1898" s="99"/>
      <c r="F1898" s="177"/>
      <c r="G1898" s="4"/>
      <c r="H1898" s="149"/>
      <c r="I1898" s="177"/>
      <c r="J1898" s="42" t="s">
        <v>198</v>
      </c>
      <c r="K1898" s="21" t="s">
        <v>8</v>
      </c>
      <c r="L1898" s="189">
        <v>7985800</v>
      </c>
      <c r="M1898" s="189">
        <v>7985800</v>
      </c>
      <c r="N1898" s="164"/>
      <c r="O1898" s="164"/>
      <c r="P1898" s="164"/>
      <c r="Q1898" s="186">
        <f t="shared" si="655"/>
        <v>7985800</v>
      </c>
    </row>
    <row r="1899" spans="1:41" ht="31.5" customHeight="1" x14ac:dyDescent="0.25">
      <c r="A1899" s="441"/>
      <c r="B1899" s="4">
        <v>71953000</v>
      </c>
      <c r="C1899" s="15" t="s">
        <v>49</v>
      </c>
      <c r="D1899" s="99"/>
      <c r="E1899" s="99"/>
      <c r="F1899" s="177"/>
      <c r="G1899" s="4"/>
      <c r="H1899" s="149"/>
      <c r="I1899" s="177"/>
      <c r="J1899" s="42" t="s">
        <v>192</v>
      </c>
      <c r="K1899" s="21" t="s">
        <v>4</v>
      </c>
      <c r="L1899" s="189">
        <v>1729090</v>
      </c>
      <c r="M1899" s="189">
        <v>1729090</v>
      </c>
      <c r="N1899" s="164"/>
      <c r="O1899" s="225"/>
      <c r="P1899" s="225"/>
      <c r="Q1899" s="186">
        <f t="shared" si="655"/>
        <v>1729090</v>
      </c>
    </row>
    <row r="1900" spans="1:41" ht="33.75" customHeight="1" x14ac:dyDescent="0.25">
      <c r="A1900" s="442"/>
      <c r="B1900" s="4">
        <v>71953000</v>
      </c>
      <c r="C1900" s="15" t="s">
        <v>49</v>
      </c>
      <c r="D1900" s="99"/>
      <c r="E1900" s="99"/>
      <c r="F1900" s="177"/>
      <c r="G1900" s="4"/>
      <c r="H1900" s="149"/>
      <c r="I1900" s="177"/>
      <c r="J1900" s="5" t="s">
        <v>188</v>
      </c>
      <c r="K1900" s="20" t="s">
        <v>12</v>
      </c>
      <c r="L1900" s="189">
        <v>4280320</v>
      </c>
      <c r="M1900" s="189">
        <v>4280320</v>
      </c>
      <c r="N1900" s="164"/>
      <c r="O1900" s="164"/>
      <c r="P1900" s="164"/>
      <c r="Q1900" s="186">
        <f t="shared" si="655"/>
        <v>4280320</v>
      </c>
    </row>
    <row r="1901" spans="1:41" s="353" customFormat="1" ht="18" customHeight="1" x14ac:dyDescent="0.3">
      <c r="A1901" s="113">
        <v>3</v>
      </c>
      <c r="B1901" s="437">
        <v>71953000</v>
      </c>
      <c r="C1901" s="113" t="s">
        <v>49</v>
      </c>
      <c r="D1901" s="8" t="s">
        <v>49</v>
      </c>
      <c r="E1901" s="8" t="s">
        <v>313</v>
      </c>
      <c r="F1901" s="101">
        <v>4</v>
      </c>
      <c r="G1901" s="6" t="s">
        <v>68</v>
      </c>
      <c r="H1901" s="143">
        <v>1736.3</v>
      </c>
      <c r="I1901" s="101">
        <v>53</v>
      </c>
      <c r="J1901" s="448" t="s">
        <v>312</v>
      </c>
      <c r="K1901" s="84" t="s">
        <v>5</v>
      </c>
      <c r="L1901" s="189">
        <f>L1902+L1903</f>
        <v>153982</v>
      </c>
      <c r="M1901" s="189">
        <f t="shared" ref="M1901:P1901" si="693">M1902+M1903</f>
        <v>20000</v>
      </c>
      <c r="N1901" s="189">
        <f t="shared" si="693"/>
        <v>0</v>
      </c>
      <c r="O1901" s="189">
        <f t="shared" si="693"/>
        <v>127282.9</v>
      </c>
      <c r="P1901" s="189">
        <f t="shared" si="693"/>
        <v>6699.1000000000058</v>
      </c>
      <c r="Q1901" s="186">
        <f t="shared" si="655"/>
        <v>153982</v>
      </c>
      <c r="R1901" s="351"/>
      <c r="S1901" s="351"/>
      <c r="T1901" s="351"/>
      <c r="U1901" s="351"/>
      <c r="V1901" s="351"/>
      <c r="W1901" s="351"/>
      <c r="X1901" s="351"/>
      <c r="Y1901" s="351"/>
      <c r="Z1901" s="351"/>
      <c r="AA1901" s="351"/>
      <c r="AB1901" s="351"/>
      <c r="AC1901" s="351"/>
      <c r="AD1901" s="351"/>
      <c r="AE1901" s="351"/>
      <c r="AF1901" s="351"/>
      <c r="AG1901" s="351"/>
      <c r="AH1901" s="351"/>
      <c r="AI1901" s="351"/>
      <c r="AJ1901" s="351"/>
      <c r="AK1901" s="351"/>
      <c r="AL1901" s="352"/>
      <c r="AM1901" s="351"/>
      <c r="AN1901" s="351"/>
      <c r="AO1901" s="351"/>
    </row>
    <row r="1902" spans="1:41" s="353" customFormat="1" ht="48" customHeight="1" x14ac:dyDescent="0.3">
      <c r="A1902" s="55"/>
      <c r="B1902" s="437">
        <v>71953000</v>
      </c>
      <c r="C1902" s="113" t="s">
        <v>49</v>
      </c>
      <c r="D1902" s="8"/>
      <c r="E1902" s="8"/>
      <c r="F1902" s="101"/>
      <c r="G1902" s="6"/>
      <c r="H1902" s="143"/>
      <c r="I1902" s="101"/>
      <c r="J1902" s="5" t="s">
        <v>185</v>
      </c>
      <c r="K1902" s="84" t="s">
        <v>25</v>
      </c>
      <c r="L1902" s="189">
        <v>133982</v>
      </c>
      <c r="M1902" s="186"/>
      <c r="N1902" s="166"/>
      <c r="O1902" s="166">
        <v>127282.9</v>
      </c>
      <c r="P1902" s="186">
        <f>L1902-O1902</f>
        <v>6699.1000000000058</v>
      </c>
      <c r="Q1902" s="186">
        <f t="shared" si="655"/>
        <v>133982</v>
      </c>
      <c r="R1902" s="405"/>
      <c r="S1902" s="351"/>
      <c r="T1902" s="351"/>
      <c r="U1902" s="351"/>
      <c r="V1902" s="351"/>
      <c r="W1902" s="351"/>
      <c r="X1902" s="351"/>
      <c r="Y1902" s="351"/>
      <c r="Z1902" s="351"/>
      <c r="AA1902" s="351"/>
      <c r="AB1902" s="351"/>
      <c r="AC1902" s="351"/>
      <c r="AD1902" s="351"/>
      <c r="AE1902" s="351"/>
      <c r="AF1902" s="351"/>
      <c r="AG1902" s="351"/>
      <c r="AH1902" s="351"/>
      <c r="AI1902" s="351"/>
      <c r="AJ1902" s="351"/>
      <c r="AK1902" s="351"/>
      <c r="AL1902" s="352"/>
      <c r="AM1902" s="351"/>
      <c r="AN1902" s="351"/>
      <c r="AO1902" s="351"/>
    </row>
    <row r="1903" spans="1:41" s="353" customFormat="1" ht="19.5" customHeight="1" x14ac:dyDescent="0.3">
      <c r="A1903" s="56"/>
      <c r="B1903" s="437">
        <v>71953000</v>
      </c>
      <c r="C1903" s="113" t="s">
        <v>49</v>
      </c>
      <c r="D1903" s="8"/>
      <c r="E1903" s="8"/>
      <c r="F1903" s="101"/>
      <c r="G1903" s="6"/>
      <c r="H1903" s="143"/>
      <c r="I1903" s="101"/>
      <c r="J1903" s="5" t="s">
        <v>303</v>
      </c>
      <c r="K1903" s="85" t="s">
        <v>298</v>
      </c>
      <c r="L1903" s="189">
        <v>20000</v>
      </c>
      <c r="M1903" s="189">
        <v>20000</v>
      </c>
      <c r="N1903" s="166"/>
      <c r="O1903" s="166"/>
      <c r="P1903" s="166"/>
      <c r="Q1903" s="186">
        <f t="shared" si="655"/>
        <v>20000</v>
      </c>
      <c r="R1903" s="351"/>
      <c r="S1903" s="351"/>
      <c r="T1903" s="351"/>
      <c r="U1903" s="351"/>
      <c r="V1903" s="351"/>
      <c r="W1903" s="351"/>
      <c r="X1903" s="351"/>
      <c r="Y1903" s="351"/>
      <c r="Z1903" s="351"/>
      <c r="AA1903" s="351"/>
      <c r="AB1903" s="351"/>
      <c r="AC1903" s="351"/>
      <c r="AD1903" s="351"/>
      <c r="AE1903" s="351"/>
      <c r="AF1903" s="351"/>
      <c r="AG1903" s="351"/>
      <c r="AH1903" s="351"/>
      <c r="AI1903" s="351"/>
      <c r="AJ1903" s="351"/>
      <c r="AK1903" s="351"/>
      <c r="AL1903" s="352"/>
      <c r="AM1903" s="351"/>
      <c r="AN1903" s="351"/>
      <c r="AO1903" s="351"/>
    </row>
    <row r="1904" spans="1:41" s="357" customFormat="1" ht="31.5" customHeight="1" x14ac:dyDescent="0.3">
      <c r="A1904" s="113">
        <v>4</v>
      </c>
      <c r="B1904" s="53">
        <v>71953000</v>
      </c>
      <c r="C1904" s="448" t="s">
        <v>49</v>
      </c>
      <c r="D1904" s="448" t="s">
        <v>49</v>
      </c>
      <c r="E1904" s="448" t="s">
        <v>22</v>
      </c>
      <c r="F1904" s="101">
        <v>20</v>
      </c>
      <c r="G1904" s="6" t="s">
        <v>68</v>
      </c>
      <c r="H1904" s="143">
        <v>3570.28</v>
      </c>
      <c r="I1904" s="101">
        <v>145</v>
      </c>
      <c r="J1904" s="42" t="s">
        <v>312</v>
      </c>
      <c r="K1904" s="125" t="s">
        <v>5</v>
      </c>
      <c r="L1904" s="189">
        <f>L1905+L1906</f>
        <v>422747</v>
      </c>
      <c r="M1904" s="189">
        <f t="shared" ref="M1904:P1904" si="694">M1905+M1906</f>
        <v>20000</v>
      </c>
      <c r="N1904" s="189">
        <f t="shared" si="694"/>
        <v>0</v>
      </c>
      <c r="O1904" s="189">
        <f t="shared" si="694"/>
        <v>382609.65</v>
      </c>
      <c r="P1904" s="189">
        <f t="shared" si="694"/>
        <v>20137.349999999977</v>
      </c>
      <c r="Q1904" s="186">
        <f t="shared" si="655"/>
        <v>422747</v>
      </c>
      <c r="R1904" s="356"/>
      <c r="S1904" s="356"/>
      <c r="T1904" s="356"/>
      <c r="U1904" s="356"/>
      <c r="V1904" s="356"/>
      <c r="W1904" s="356"/>
      <c r="X1904" s="356"/>
      <c r="Y1904" s="356"/>
      <c r="Z1904" s="356"/>
      <c r="AA1904" s="356"/>
      <c r="AB1904" s="356"/>
      <c r="AC1904" s="356"/>
      <c r="AD1904" s="356"/>
      <c r="AE1904" s="356"/>
      <c r="AF1904" s="356"/>
      <c r="AG1904" s="356"/>
      <c r="AH1904" s="356"/>
      <c r="AI1904" s="356"/>
      <c r="AJ1904" s="356"/>
      <c r="AK1904" s="356"/>
      <c r="AL1904" s="352"/>
      <c r="AM1904" s="356"/>
      <c r="AN1904" s="356"/>
      <c r="AO1904" s="356"/>
    </row>
    <row r="1905" spans="1:41" s="357" customFormat="1" ht="19.5" customHeight="1" x14ac:dyDescent="0.3">
      <c r="A1905" s="55"/>
      <c r="B1905" s="53">
        <v>71953000</v>
      </c>
      <c r="C1905" s="448" t="s">
        <v>49</v>
      </c>
      <c r="D1905" s="448"/>
      <c r="E1905" s="448"/>
      <c r="F1905" s="101"/>
      <c r="G1905" s="6"/>
      <c r="H1905" s="143"/>
      <c r="I1905" s="101"/>
      <c r="J1905" s="5" t="s">
        <v>303</v>
      </c>
      <c r="K1905" s="85" t="s">
        <v>298</v>
      </c>
      <c r="L1905" s="189">
        <v>20000</v>
      </c>
      <c r="M1905" s="189">
        <v>20000</v>
      </c>
      <c r="N1905" s="193"/>
      <c r="O1905" s="193"/>
      <c r="P1905" s="193"/>
      <c r="Q1905" s="186">
        <f t="shared" si="655"/>
        <v>20000</v>
      </c>
      <c r="R1905" s="356"/>
      <c r="S1905" s="356"/>
      <c r="T1905" s="356"/>
      <c r="U1905" s="356"/>
      <c r="V1905" s="356"/>
      <c r="W1905" s="356"/>
      <c r="X1905" s="356"/>
      <c r="Y1905" s="356"/>
      <c r="Z1905" s="356"/>
      <c r="AA1905" s="356"/>
      <c r="AB1905" s="356"/>
      <c r="AC1905" s="356"/>
      <c r="AD1905" s="356"/>
      <c r="AE1905" s="356"/>
      <c r="AF1905" s="356"/>
      <c r="AG1905" s="356"/>
      <c r="AH1905" s="356"/>
      <c r="AI1905" s="356"/>
      <c r="AJ1905" s="356"/>
      <c r="AK1905" s="356"/>
      <c r="AL1905" s="352"/>
      <c r="AM1905" s="356"/>
      <c r="AN1905" s="356"/>
      <c r="AO1905" s="356"/>
    </row>
    <row r="1906" spans="1:41" s="357" customFormat="1" ht="48" customHeight="1" x14ac:dyDescent="0.3">
      <c r="A1906" s="56"/>
      <c r="B1906" s="53">
        <v>71953000</v>
      </c>
      <c r="C1906" s="448" t="s">
        <v>49</v>
      </c>
      <c r="D1906" s="448"/>
      <c r="E1906" s="448"/>
      <c r="F1906" s="101"/>
      <c r="G1906" s="6"/>
      <c r="H1906" s="143"/>
      <c r="I1906" s="101"/>
      <c r="J1906" s="5" t="s">
        <v>185</v>
      </c>
      <c r="K1906" s="125" t="s">
        <v>25</v>
      </c>
      <c r="L1906" s="189">
        <v>402747</v>
      </c>
      <c r="M1906" s="164"/>
      <c r="N1906" s="193"/>
      <c r="O1906" s="193">
        <v>382609.65</v>
      </c>
      <c r="P1906" s="186">
        <f>L1906-O1906</f>
        <v>20137.349999999977</v>
      </c>
      <c r="Q1906" s="186">
        <f t="shared" si="655"/>
        <v>402747</v>
      </c>
      <c r="R1906" s="356"/>
      <c r="S1906" s="356"/>
      <c r="T1906" s="356"/>
      <c r="U1906" s="356"/>
      <c r="V1906" s="356"/>
      <c r="W1906" s="356"/>
      <c r="X1906" s="356"/>
      <c r="Y1906" s="356"/>
      <c r="Z1906" s="356"/>
      <c r="AA1906" s="356"/>
      <c r="AB1906" s="356"/>
      <c r="AC1906" s="356"/>
      <c r="AD1906" s="356"/>
      <c r="AE1906" s="356"/>
      <c r="AF1906" s="356"/>
      <c r="AG1906" s="356"/>
      <c r="AH1906" s="356"/>
      <c r="AI1906" s="356"/>
      <c r="AJ1906" s="356"/>
      <c r="AK1906" s="356"/>
      <c r="AL1906" s="352"/>
      <c r="AM1906" s="356"/>
      <c r="AN1906" s="356"/>
      <c r="AO1906" s="356"/>
    </row>
    <row r="1907" spans="1:41" s="353" customFormat="1" ht="31.5" customHeight="1" x14ac:dyDescent="0.3">
      <c r="A1907" s="113">
        <v>5</v>
      </c>
      <c r="B1907" s="53">
        <v>71953000</v>
      </c>
      <c r="C1907" s="448" t="s">
        <v>49</v>
      </c>
      <c r="D1907" s="448" t="s">
        <v>49</v>
      </c>
      <c r="E1907" s="448" t="s">
        <v>22</v>
      </c>
      <c r="F1907" s="101">
        <v>22</v>
      </c>
      <c r="G1907" s="6" t="s">
        <v>68</v>
      </c>
      <c r="H1907" s="143">
        <v>4334.9399999999996</v>
      </c>
      <c r="I1907" s="101">
        <v>91</v>
      </c>
      <c r="J1907" s="5" t="s">
        <v>312</v>
      </c>
      <c r="K1907" s="124" t="s">
        <v>5</v>
      </c>
      <c r="L1907" s="189">
        <f>L1908+L1909</f>
        <v>383492</v>
      </c>
      <c r="M1907" s="189">
        <f t="shared" ref="M1907:P1907" si="695">M1908+M1909</f>
        <v>20000</v>
      </c>
      <c r="N1907" s="189">
        <f t="shared" si="695"/>
        <v>0</v>
      </c>
      <c r="O1907" s="189">
        <f t="shared" si="695"/>
        <v>345317.4</v>
      </c>
      <c r="P1907" s="189">
        <f t="shared" si="695"/>
        <v>18174.599999999977</v>
      </c>
      <c r="Q1907" s="186">
        <f t="shared" si="655"/>
        <v>383492</v>
      </c>
      <c r="R1907" s="351"/>
      <c r="S1907" s="351"/>
      <c r="T1907" s="351"/>
      <c r="U1907" s="351"/>
      <c r="V1907" s="351"/>
      <c r="W1907" s="351"/>
      <c r="X1907" s="351"/>
      <c r="Y1907" s="351"/>
      <c r="Z1907" s="351"/>
      <c r="AA1907" s="351"/>
      <c r="AB1907" s="351"/>
      <c r="AC1907" s="351"/>
      <c r="AD1907" s="351"/>
      <c r="AE1907" s="351"/>
      <c r="AF1907" s="351"/>
      <c r="AG1907" s="351"/>
      <c r="AH1907" s="351"/>
      <c r="AI1907" s="351"/>
      <c r="AJ1907" s="351"/>
      <c r="AK1907" s="351"/>
      <c r="AL1907" s="352"/>
      <c r="AM1907" s="351"/>
      <c r="AN1907" s="351"/>
      <c r="AO1907" s="351"/>
    </row>
    <row r="1908" spans="1:41" s="353" customFormat="1" ht="19.5" customHeight="1" x14ac:dyDescent="0.3">
      <c r="A1908" s="55"/>
      <c r="B1908" s="53">
        <v>71953000</v>
      </c>
      <c r="C1908" s="448" t="s">
        <v>49</v>
      </c>
      <c r="D1908" s="448"/>
      <c r="E1908" s="448"/>
      <c r="F1908" s="101"/>
      <c r="G1908" s="6"/>
      <c r="H1908" s="143"/>
      <c r="I1908" s="101"/>
      <c r="J1908" s="5" t="s">
        <v>303</v>
      </c>
      <c r="K1908" s="85" t="s">
        <v>298</v>
      </c>
      <c r="L1908" s="189">
        <v>20000</v>
      </c>
      <c r="M1908" s="189">
        <v>20000</v>
      </c>
      <c r="N1908" s="193"/>
      <c r="O1908" s="193"/>
      <c r="P1908" s="193"/>
      <c r="Q1908" s="186">
        <f t="shared" si="655"/>
        <v>20000</v>
      </c>
      <c r="R1908" s="351"/>
      <c r="S1908" s="351"/>
      <c r="T1908" s="351"/>
      <c r="U1908" s="351"/>
      <c r="V1908" s="351"/>
      <c r="W1908" s="351"/>
      <c r="X1908" s="351"/>
      <c r="Y1908" s="351"/>
      <c r="Z1908" s="351"/>
      <c r="AA1908" s="351"/>
      <c r="AB1908" s="351"/>
      <c r="AC1908" s="351"/>
      <c r="AD1908" s="351"/>
      <c r="AE1908" s="351"/>
      <c r="AF1908" s="351"/>
      <c r="AG1908" s="351"/>
      <c r="AH1908" s="351"/>
      <c r="AI1908" s="351"/>
      <c r="AJ1908" s="351"/>
      <c r="AK1908" s="351"/>
      <c r="AL1908" s="352"/>
      <c r="AM1908" s="351"/>
      <c r="AN1908" s="351"/>
      <c r="AO1908" s="351"/>
    </row>
    <row r="1909" spans="1:41" s="353" customFormat="1" ht="48" customHeight="1" x14ac:dyDescent="0.3">
      <c r="A1909" s="56"/>
      <c r="B1909" s="53">
        <v>71953000</v>
      </c>
      <c r="C1909" s="448" t="s">
        <v>49</v>
      </c>
      <c r="D1909" s="448"/>
      <c r="E1909" s="448"/>
      <c r="F1909" s="101"/>
      <c r="G1909" s="6"/>
      <c r="H1909" s="143"/>
      <c r="I1909" s="101"/>
      <c r="J1909" s="5" t="s">
        <v>185</v>
      </c>
      <c r="K1909" s="124" t="s">
        <v>25</v>
      </c>
      <c r="L1909" s="189">
        <v>363492</v>
      </c>
      <c r="M1909" s="164"/>
      <c r="N1909" s="193"/>
      <c r="O1909" s="193">
        <v>345317.4</v>
      </c>
      <c r="P1909" s="186">
        <f>L1909-O1909</f>
        <v>18174.599999999977</v>
      </c>
      <c r="Q1909" s="186">
        <f t="shared" si="655"/>
        <v>363492</v>
      </c>
      <c r="R1909" s="351"/>
      <c r="S1909" s="351"/>
      <c r="T1909" s="351"/>
      <c r="U1909" s="351"/>
      <c r="V1909" s="351"/>
      <c r="W1909" s="351"/>
      <c r="X1909" s="351"/>
      <c r="Y1909" s="351"/>
      <c r="Z1909" s="351"/>
      <c r="AA1909" s="351"/>
      <c r="AB1909" s="351"/>
      <c r="AC1909" s="351"/>
      <c r="AD1909" s="351"/>
      <c r="AE1909" s="351"/>
      <c r="AF1909" s="351"/>
      <c r="AG1909" s="351"/>
      <c r="AH1909" s="351"/>
      <c r="AI1909" s="351"/>
      <c r="AJ1909" s="351"/>
      <c r="AK1909" s="351"/>
      <c r="AL1909" s="352"/>
      <c r="AM1909" s="351"/>
      <c r="AN1909" s="351"/>
      <c r="AO1909" s="351"/>
    </row>
    <row r="1910" spans="1:41" s="357" customFormat="1" ht="31.5" customHeight="1" x14ac:dyDescent="0.3">
      <c r="A1910" s="113">
        <v>6</v>
      </c>
      <c r="B1910" s="53">
        <v>71953000</v>
      </c>
      <c r="C1910" s="448" t="s">
        <v>49</v>
      </c>
      <c r="D1910" s="448" t="s">
        <v>49</v>
      </c>
      <c r="E1910" s="8" t="s">
        <v>23</v>
      </c>
      <c r="F1910" s="101">
        <v>4</v>
      </c>
      <c r="G1910" s="6" t="s">
        <v>68</v>
      </c>
      <c r="H1910" s="137">
        <v>1622.7</v>
      </c>
      <c r="I1910" s="101">
        <v>32</v>
      </c>
      <c r="J1910" s="448" t="s">
        <v>312</v>
      </c>
      <c r="K1910" s="84" t="s">
        <v>5</v>
      </c>
      <c r="L1910" s="189">
        <f>L1911+L1912</f>
        <v>143130</v>
      </c>
      <c r="M1910" s="189">
        <f t="shared" ref="M1910:P1910" si="696">M1911+M1912</f>
        <v>20000</v>
      </c>
      <c r="N1910" s="189">
        <f t="shared" si="696"/>
        <v>0</v>
      </c>
      <c r="O1910" s="189">
        <f t="shared" si="696"/>
        <v>116973.5</v>
      </c>
      <c r="P1910" s="189">
        <f t="shared" si="696"/>
        <v>6156.5</v>
      </c>
      <c r="Q1910" s="186">
        <f t="shared" si="655"/>
        <v>143130</v>
      </c>
      <c r="R1910" s="356"/>
      <c r="S1910" s="356"/>
      <c r="T1910" s="356"/>
      <c r="U1910" s="356"/>
      <c r="V1910" s="356"/>
      <c r="W1910" s="356"/>
      <c r="X1910" s="356"/>
      <c r="Y1910" s="356"/>
      <c r="Z1910" s="356"/>
      <c r="AA1910" s="356"/>
      <c r="AB1910" s="356"/>
      <c r="AC1910" s="356"/>
      <c r="AD1910" s="356"/>
      <c r="AE1910" s="356"/>
      <c r="AF1910" s="356"/>
      <c r="AG1910" s="356"/>
      <c r="AH1910" s="356"/>
      <c r="AI1910" s="356"/>
      <c r="AJ1910" s="356"/>
      <c r="AK1910" s="356"/>
      <c r="AL1910" s="352"/>
      <c r="AM1910" s="356"/>
      <c r="AN1910" s="356"/>
      <c r="AO1910" s="356"/>
    </row>
    <row r="1911" spans="1:41" s="353" customFormat="1" ht="19.5" customHeight="1" x14ac:dyDescent="0.3">
      <c r="A1911" s="55"/>
      <c r="B1911" s="53">
        <v>71953000</v>
      </c>
      <c r="C1911" s="448" t="s">
        <v>49</v>
      </c>
      <c r="D1911" s="448"/>
      <c r="E1911" s="448"/>
      <c r="F1911" s="101"/>
      <c r="G1911" s="6"/>
      <c r="H1911" s="143"/>
      <c r="I1911" s="101"/>
      <c r="J1911" s="5" t="s">
        <v>303</v>
      </c>
      <c r="K1911" s="85" t="s">
        <v>298</v>
      </c>
      <c r="L1911" s="189">
        <v>20000</v>
      </c>
      <c r="M1911" s="189">
        <v>20000</v>
      </c>
      <c r="N1911" s="193"/>
      <c r="O1911" s="193"/>
      <c r="P1911" s="193"/>
      <c r="Q1911" s="186">
        <f t="shared" si="655"/>
        <v>20000</v>
      </c>
      <c r="R1911" s="351"/>
      <c r="S1911" s="351"/>
      <c r="T1911" s="351"/>
      <c r="U1911" s="351"/>
      <c r="V1911" s="351"/>
      <c r="W1911" s="351"/>
      <c r="X1911" s="351"/>
      <c r="Y1911" s="351"/>
      <c r="Z1911" s="351"/>
      <c r="AA1911" s="351"/>
      <c r="AB1911" s="351"/>
      <c r="AC1911" s="351"/>
      <c r="AD1911" s="351"/>
      <c r="AE1911" s="351"/>
      <c r="AF1911" s="351"/>
      <c r="AG1911" s="351"/>
      <c r="AH1911" s="351"/>
      <c r="AI1911" s="351"/>
      <c r="AJ1911" s="351"/>
      <c r="AK1911" s="351"/>
      <c r="AL1911" s="352"/>
      <c r="AM1911" s="351"/>
      <c r="AN1911" s="351"/>
      <c r="AO1911" s="351"/>
    </row>
    <row r="1912" spans="1:41" s="357" customFormat="1" ht="48" customHeight="1" x14ac:dyDescent="0.3">
      <c r="A1912" s="439"/>
      <c r="B1912" s="53"/>
      <c r="C1912" s="448" t="s">
        <v>49</v>
      </c>
      <c r="D1912" s="448"/>
      <c r="E1912" s="8"/>
      <c r="F1912" s="101"/>
      <c r="G1912" s="6"/>
      <c r="H1912" s="137"/>
      <c r="I1912" s="101"/>
      <c r="J1912" s="5" t="s">
        <v>185</v>
      </c>
      <c r="K1912" s="84" t="s">
        <v>25</v>
      </c>
      <c r="L1912" s="189">
        <v>123130</v>
      </c>
      <c r="M1912" s="164"/>
      <c r="N1912" s="144"/>
      <c r="O1912" s="193">
        <v>116973.5</v>
      </c>
      <c r="P1912" s="186">
        <f>L1912-O1912</f>
        <v>6156.5</v>
      </c>
      <c r="Q1912" s="186">
        <f t="shared" si="655"/>
        <v>123130</v>
      </c>
      <c r="R1912" s="356"/>
      <c r="S1912" s="356"/>
      <c r="T1912" s="356"/>
      <c r="U1912" s="356"/>
      <c r="V1912" s="356"/>
      <c r="W1912" s="356"/>
      <c r="X1912" s="356"/>
      <c r="Y1912" s="356"/>
      <c r="Z1912" s="356"/>
      <c r="AA1912" s="356"/>
      <c r="AB1912" s="356"/>
      <c r="AC1912" s="356"/>
      <c r="AD1912" s="356"/>
      <c r="AE1912" s="356"/>
      <c r="AF1912" s="356"/>
      <c r="AG1912" s="356"/>
      <c r="AH1912" s="356"/>
      <c r="AI1912" s="356"/>
      <c r="AJ1912" s="356"/>
      <c r="AK1912" s="356"/>
      <c r="AL1912" s="352"/>
      <c r="AM1912" s="356"/>
      <c r="AN1912" s="356"/>
      <c r="AO1912" s="356"/>
    </row>
    <row r="1913" spans="1:41" s="353" customFormat="1" ht="18" customHeight="1" x14ac:dyDescent="0.3">
      <c r="A1913" s="210">
        <v>7</v>
      </c>
      <c r="B1913" s="53">
        <v>71953000</v>
      </c>
      <c r="C1913" s="448" t="s">
        <v>49</v>
      </c>
      <c r="D1913" s="448" t="s">
        <v>49</v>
      </c>
      <c r="E1913" s="8" t="s">
        <v>314</v>
      </c>
      <c r="F1913" s="101">
        <v>27</v>
      </c>
      <c r="G1913" s="6" t="s">
        <v>68</v>
      </c>
      <c r="H1913" s="137">
        <v>3949.8</v>
      </c>
      <c r="I1913" s="101">
        <v>90</v>
      </c>
      <c r="J1913" s="448" t="s">
        <v>312</v>
      </c>
      <c r="K1913" s="84" t="s">
        <v>5</v>
      </c>
      <c r="L1913" s="189">
        <f>L1914+L1915</f>
        <v>317990</v>
      </c>
      <c r="M1913" s="189">
        <f t="shared" ref="M1913:P1913" si="697">M1914+M1915</f>
        <v>20000</v>
      </c>
      <c r="N1913" s="189">
        <f t="shared" si="697"/>
        <v>0</v>
      </c>
      <c r="O1913" s="189">
        <f t="shared" si="697"/>
        <v>283090.5</v>
      </c>
      <c r="P1913" s="189">
        <f t="shared" si="697"/>
        <v>14899.5</v>
      </c>
      <c r="Q1913" s="186">
        <f t="shared" si="655"/>
        <v>317990</v>
      </c>
      <c r="R1913" s="351"/>
      <c r="S1913" s="351"/>
      <c r="T1913" s="351"/>
      <c r="U1913" s="351"/>
      <c r="V1913" s="351"/>
      <c r="W1913" s="351"/>
      <c r="X1913" s="351"/>
      <c r="Y1913" s="351"/>
      <c r="Z1913" s="351"/>
      <c r="AA1913" s="351"/>
      <c r="AB1913" s="351"/>
      <c r="AC1913" s="351"/>
      <c r="AD1913" s="351"/>
      <c r="AE1913" s="351"/>
      <c r="AF1913" s="351"/>
      <c r="AG1913" s="351"/>
      <c r="AH1913" s="351"/>
      <c r="AI1913" s="351"/>
      <c r="AJ1913" s="351"/>
      <c r="AK1913" s="351"/>
      <c r="AL1913" s="352"/>
      <c r="AM1913" s="351"/>
      <c r="AN1913" s="351"/>
      <c r="AO1913" s="351"/>
    </row>
    <row r="1914" spans="1:41" s="353" customFormat="1" ht="19.5" customHeight="1" x14ac:dyDescent="0.3">
      <c r="A1914" s="55"/>
      <c r="B1914" s="53">
        <v>71953000</v>
      </c>
      <c r="C1914" s="448" t="s">
        <v>49</v>
      </c>
      <c r="D1914" s="448"/>
      <c r="E1914" s="448"/>
      <c r="F1914" s="101"/>
      <c r="G1914" s="6"/>
      <c r="H1914" s="143"/>
      <c r="I1914" s="101"/>
      <c r="J1914" s="5" t="s">
        <v>303</v>
      </c>
      <c r="K1914" s="85" t="s">
        <v>298</v>
      </c>
      <c r="L1914" s="189">
        <v>20000</v>
      </c>
      <c r="M1914" s="189">
        <v>20000</v>
      </c>
      <c r="N1914" s="193"/>
      <c r="O1914" s="193"/>
      <c r="P1914" s="193"/>
      <c r="Q1914" s="186">
        <f t="shared" si="655"/>
        <v>20000</v>
      </c>
      <c r="R1914" s="351"/>
      <c r="S1914" s="351"/>
      <c r="T1914" s="351"/>
      <c r="U1914" s="351"/>
      <c r="V1914" s="351"/>
      <c r="W1914" s="351"/>
      <c r="X1914" s="351"/>
      <c r="Y1914" s="351"/>
      <c r="Z1914" s="351"/>
      <c r="AA1914" s="351"/>
      <c r="AB1914" s="351"/>
      <c r="AC1914" s="351"/>
      <c r="AD1914" s="351"/>
      <c r="AE1914" s="351"/>
      <c r="AF1914" s="351"/>
      <c r="AG1914" s="351"/>
      <c r="AH1914" s="351"/>
      <c r="AI1914" s="351"/>
      <c r="AJ1914" s="351"/>
      <c r="AK1914" s="351"/>
      <c r="AL1914" s="352"/>
      <c r="AM1914" s="351"/>
      <c r="AN1914" s="351"/>
      <c r="AO1914" s="351"/>
    </row>
    <row r="1915" spans="1:41" s="353" customFormat="1" ht="48" customHeight="1" x14ac:dyDescent="0.3">
      <c r="A1915" s="424"/>
      <c r="B1915" s="53">
        <v>71953000</v>
      </c>
      <c r="C1915" s="448" t="s">
        <v>49</v>
      </c>
      <c r="D1915" s="448"/>
      <c r="E1915" s="8"/>
      <c r="F1915" s="101"/>
      <c r="G1915" s="6"/>
      <c r="H1915" s="137"/>
      <c r="I1915" s="101"/>
      <c r="J1915" s="5" t="s">
        <v>185</v>
      </c>
      <c r="K1915" s="125" t="s">
        <v>25</v>
      </c>
      <c r="L1915" s="189">
        <v>297990</v>
      </c>
      <c r="M1915" s="164"/>
      <c r="N1915" s="144"/>
      <c r="O1915" s="193">
        <v>283090.5</v>
      </c>
      <c r="P1915" s="186">
        <f>L1915-O1915</f>
        <v>14899.5</v>
      </c>
      <c r="Q1915" s="186">
        <f t="shared" si="655"/>
        <v>297990</v>
      </c>
      <c r="R1915" s="351"/>
      <c r="S1915" s="351"/>
      <c r="T1915" s="351"/>
      <c r="U1915" s="351"/>
      <c r="V1915" s="351"/>
      <c r="W1915" s="351"/>
      <c r="X1915" s="351"/>
      <c r="Y1915" s="351"/>
      <c r="Z1915" s="351"/>
      <c r="AA1915" s="351"/>
      <c r="AB1915" s="351"/>
      <c r="AC1915" s="351"/>
      <c r="AD1915" s="351"/>
      <c r="AE1915" s="351"/>
      <c r="AF1915" s="351"/>
      <c r="AG1915" s="351"/>
      <c r="AH1915" s="351"/>
      <c r="AI1915" s="351"/>
      <c r="AJ1915" s="351"/>
      <c r="AK1915" s="351"/>
      <c r="AL1915" s="352"/>
      <c r="AM1915" s="351"/>
      <c r="AN1915" s="351"/>
      <c r="AO1915" s="351"/>
    </row>
    <row r="1916" spans="1:41" ht="18" customHeight="1" x14ac:dyDescent="0.25">
      <c r="A1916" s="480" t="s">
        <v>252</v>
      </c>
      <c r="B1916" s="481"/>
      <c r="C1916" s="481"/>
      <c r="D1916" s="481"/>
      <c r="E1916" s="482"/>
      <c r="F1916" s="101">
        <v>18</v>
      </c>
      <c r="G1916" s="454" t="s">
        <v>5</v>
      </c>
      <c r="H1916" s="144">
        <f t="shared" ref="H1916:I1916" si="698">H1918+H1920+H1922+H1928+H1934+H1940+H1945+H1947+H1953+H1955+H1958+H1961+H1964+H1967+H1970+H1973+H1976+H1979</f>
        <v>66720.290000000008</v>
      </c>
      <c r="I1916" s="173">
        <f t="shared" si="698"/>
        <v>3325</v>
      </c>
      <c r="J1916" s="454" t="s">
        <v>5</v>
      </c>
      <c r="K1916" s="7" t="s">
        <v>5</v>
      </c>
      <c r="L1916" s="144">
        <f>L1918+L1920+L1922+L1928+L1934+L1940+L1945+L1947+L1953+L1955+L1958+L1961+L1964+L1967+L1970+L1973+L1976+L1979</f>
        <v>63457390</v>
      </c>
      <c r="M1916" s="144">
        <f t="shared" ref="M1916:P1916" si="699">M1918+M1920+M1922+M1928+M1934+M1940+M1945+M1947+M1953+M1955+M1958+M1961+M1964+M1967+M1970+M1973+M1976+M1979</f>
        <v>60848311</v>
      </c>
      <c r="N1916" s="144">
        <f t="shared" si="699"/>
        <v>0</v>
      </c>
      <c r="O1916" s="144">
        <f>O1918+O1920+O1922+O1928+O1934+O1940+O1945+O1947+O1953+O1955+O1958+O1961+O1964+O1967+O1970+O1973+O1976+O1979+O1917</f>
        <v>2700000</v>
      </c>
      <c r="P1916" s="144">
        <f t="shared" si="699"/>
        <v>130453.95000000003</v>
      </c>
      <c r="Q1916" s="186">
        <f t="shared" si="655"/>
        <v>63678764.950000003</v>
      </c>
    </row>
    <row r="1917" spans="1:41" ht="18" customHeight="1" x14ac:dyDescent="0.25">
      <c r="A1917" s="448"/>
      <c r="B1917" s="480" t="s">
        <v>97</v>
      </c>
      <c r="C1917" s="481"/>
      <c r="D1917" s="481"/>
      <c r="E1917" s="481"/>
      <c r="F1917" s="481"/>
      <c r="G1917" s="481"/>
      <c r="H1917" s="481"/>
      <c r="I1917" s="482"/>
      <c r="J1917" s="454" t="s">
        <v>5</v>
      </c>
      <c r="K1917" s="7" t="s">
        <v>5</v>
      </c>
      <c r="L1917" s="188"/>
      <c r="M1917" s="188"/>
      <c r="N1917" s="188"/>
      <c r="O1917" s="188">
        <v>221374.95</v>
      </c>
      <c r="P1917" s="188"/>
      <c r="Q1917" s="186">
        <f t="shared" si="655"/>
        <v>221374.95</v>
      </c>
    </row>
    <row r="1918" spans="1:41" ht="18" customHeight="1" x14ac:dyDescent="0.25">
      <c r="A1918" s="474">
        <v>1</v>
      </c>
      <c r="B1918" s="455">
        <v>71955000</v>
      </c>
      <c r="C1918" s="86" t="s">
        <v>45</v>
      </c>
      <c r="D1918" s="86" t="s">
        <v>45</v>
      </c>
      <c r="E1918" s="8" t="s">
        <v>26</v>
      </c>
      <c r="F1918" s="175">
        <v>83</v>
      </c>
      <c r="G1918" s="2" t="s">
        <v>68</v>
      </c>
      <c r="H1918" s="148">
        <v>2456.5</v>
      </c>
      <c r="I1918" s="175">
        <v>128</v>
      </c>
      <c r="J1918" s="448" t="s">
        <v>184</v>
      </c>
      <c r="K1918" s="7" t="s">
        <v>5</v>
      </c>
      <c r="L1918" s="151">
        <f>L1919</f>
        <v>1894690</v>
      </c>
      <c r="M1918" s="151">
        <f t="shared" ref="M1918:P1918" si="700">M1919</f>
        <v>1894690</v>
      </c>
      <c r="N1918" s="151">
        <f t="shared" si="700"/>
        <v>0</v>
      </c>
      <c r="O1918" s="151">
        <f t="shared" si="700"/>
        <v>0</v>
      </c>
      <c r="P1918" s="151">
        <f t="shared" si="700"/>
        <v>0</v>
      </c>
      <c r="Q1918" s="186">
        <f t="shared" si="655"/>
        <v>1894690</v>
      </c>
    </row>
    <row r="1919" spans="1:41" ht="18" customHeight="1" x14ac:dyDescent="0.25">
      <c r="A1919" s="476"/>
      <c r="B1919" s="455">
        <v>71955000</v>
      </c>
      <c r="C1919" s="86" t="s">
        <v>45</v>
      </c>
      <c r="D1919" s="86"/>
      <c r="E1919" s="8"/>
      <c r="F1919" s="175"/>
      <c r="G1919" s="2"/>
      <c r="H1919" s="148"/>
      <c r="I1919" s="175"/>
      <c r="J1919" s="22" t="s">
        <v>186</v>
      </c>
      <c r="K1919" s="7">
        <v>10</v>
      </c>
      <c r="L1919" s="151">
        <v>1894690</v>
      </c>
      <c r="M1919" s="151">
        <v>1894690</v>
      </c>
      <c r="N1919" s="189"/>
      <c r="O1919" s="144"/>
      <c r="P1919" s="144"/>
      <c r="Q1919" s="186">
        <f t="shared" si="655"/>
        <v>1894690</v>
      </c>
    </row>
    <row r="1920" spans="1:41" ht="18" customHeight="1" x14ac:dyDescent="0.25">
      <c r="A1920" s="474">
        <v>2</v>
      </c>
      <c r="B1920" s="455">
        <v>71955000</v>
      </c>
      <c r="C1920" s="86" t="s">
        <v>45</v>
      </c>
      <c r="D1920" s="86" t="s">
        <v>45</v>
      </c>
      <c r="E1920" s="448" t="s">
        <v>300</v>
      </c>
      <c r="F1920" s="175">
        <v>1</v>
      </c>
      <c r="G1920" s="2" t="s">
        <v>68</v>
      </c>
      <c r="H1920" s="148">
        <v>3284.9</v>
      </c>
      <c r="I1920" s="175">
        <v>168</v>
      </c>
      <c r="J1920" s="448" t="s">
        <v>184</v>
      </c>
      <c r="K1920" s="455" t="s">
        <v>5</v>
      </c>
      <c r="L1920" s="151">
        <f>L1921</f>
        <v>3496744</v>
      </c>
      <c r="M1920" s="151">
        <f t="shared" ref="M1920:P1920" si="701">M1921</f>
        <v>3496744</v>
      </c>
      <c r="N1920" s="151">
        <f t="shared" si="701"/>
        <v>0</v>
      </c>
      <c r="O1920" s="151">
        <f t="shared" si="701"/>
        <v>0</v>
      </c>
      <c r="P1920" s="151">
        <f t="shared" si="701"/>
        <v>0</v>
      </c>
      <c r="Q1920" s="186">
        <f t="shared" si="655"/>
        <v>3496744</v>
      </c>
    </row>
    <row r="1921" spans="1:17" ht="18" customHeight="1" x14ac:dyDescent="0.25">
      <c r="A1921" s="476"/>
      <c r="B1921" s="455">
        <v>71955000</v>
      </c>
      <c r="C1921" s="86" t="s">
        <v>45</v>
      </c>
      <c r="D1921" s="86"/>
      <c r="E1921" s="8"/>
      <c r="F1921" s="175"/>
      <c r="G1921" s="2"/>
      <c r="H1921" s="148"/>
      <c r="I1921" s="175"/>
      <c r="J1921" s="22" t="s">
        <v>191</v>
      </c>
      <c r="K1921" s="20" t="s">
        <v>9</v>
      </c>
      <c r="L1921" s="151">
        <v>3496744</v>
      </c>
      <c r="M1921" s="151">
        <v>3496744</v>
      </c>
      <c r="N1921" s="189"/>
      <c r="O1921" s="144"/>
      <c r="P1921" s="144"/>
      <c r="Q1921" s="186">
        <f t="shared" si="655"/>
        <v>3496744</v>
      </c>
    </row>
    <row r="1922" spans="1:17" ht="18" customHeight="1" x14ac:dyDescent="0.25">
      <c r="A1922" s="474">
        <v>3</v>
      </c>
      <c r="B1922" s="455">
        <v>71955000</v>
      </c>
      <c r="C1922" s="86" t="s">
        <v>45</v>
      </c>
      <c r="D1922" s="86" t="s">
        <v>45</v>
      </c>
      <c r="E1922" s="8" t="s">
        <v>46</v>
      </c>
      <c r="F1922" s="175">
        <v>107</v>
      </c>
      <c r="G1922" s="2" t="s">
        <v>68</v>
      </c>
      <c r="H1922" s="148">
        <v>4100.8999999999996</v>
      </c>
      <c r="I1922" s="175">
        <v>188</v>
      </c>
      <c r="J1922" s="448" t="s">
        <v>184</v>
      </c>
      <c r="K1922" s="95" t="s">
        <v>5</v>
      </c>
      <c r="L1922" s="151">
        <f>L1923+L1924+L1925+L1926+L1927</f>
        <v>12207244</v>
      </c>
      <c r="M1922" s="151">
        <f t="shared" ref="M1922:P1922" si="702">M1923+M1924+M1925+M1926+M1927</f>
        <v>12207244</v>
      </c>
      <c r="N1922" s="151">
        <f t="shared" si="702"/>
        <v>0</v>
      </c>
      <c r="O1922" s="151">
        <f t="shared" si="702"/>
        <v>0</v>
      </c>
      <c r="P1922" s="151">
        <f t="shared" si="702"/>
        <v>0</v>
      </c>
      <c r="Q1922" s="186">
        <f t="shared" ref="Q1922:Q2005" si="703">M1922+N1922+O1922+P1922</f>
        <v>12207244</v>
      </c>
    </row>
    <row r="1923" spans="1:17" ht="18" customHeight="1" x14ac:dyDescent="0.25">
      <c r="A1923" s="475"/>
      <c r="B1923" s="455">
        <v>71955000</v>
      </c>
      <c r="C1923" s="86" t="s">
        <v>45</v>
      </c>
      <c r="D1923" s="86"/>
      <c r="E1923" s="8"/>
      <c r="F1923" s="175"/>
      <c r="G1923" s="2"/>
      <c r="H1923" s="148"/>
      <c r="I1923" s="175"/>
      <c r="J1923" s="448" t="s">
        <v>186</v>
      </c>
      <c r="K1923" s="7">
        <v>10</v>
      </c>
      <c r="L1923" s="144">
        <v>3107630</v>
      </c>
      <c r="M1923" s="144">
        <v>3107630</v>
      </c>
      <c r="N1923" s="164"/>
      <c r="O1923" s="164"/>
      <c r="P1923" s="164"/>
      <c r="Q1923" s="186">
        <f t="shared" si="703"/>
        <v>3107630</v>
      </c>
    </row>
    <row r="1924" spans="1:17" ht="18" customHeight="1" x14ac:dyDescent="0.25">
      <c r="A1924" s="475"/>
      <c r="B1924" s="455">
        <v>71955000</v>
      </c>
      <c r="C1924" s="86" t="s">
        <v>45</v>
      </c>
      <c r="D1924" s="86"/>
      <c r="E1924" s="8"/>
      <c r="F1924" s="175"/>
      <c r="G1924" s="2"/>
      <c r="H1924" s="148"/>
      <c r="I1924" s="175"/>
      <c r="J1924" s="22" t="s">
        <v>191</v>
      </c>
      <c r="K1924" s="20" t="s">
        <v>9</v>
      </c>
      <c r="L1924" s="151">
        <v>4318830</v>
      </c>
      <c r="M1924" s="151">
        <v>4318830</v>
      </c>
      <c r="N1924" s="164"/>
      <c r="O1924" s="225"/>
      <c r="P1924" s="225"/>
      <c r="Q1924" s="186">
        <f t="shared" si="703"/>
        <v>4318830</v>
      </c>
    </row>
    <row r="1925" spans="1:17" ht="31.5" customHeight="1" x14ac:dyDescent="0.25">
      <c r="A1925" s="475"/>
      <c r="B1925" s="455">
        <v>71955000</v>
      </c>
      <c r="C1925" s="86" t="s">
        <v>45</v>
      </c>
      <c r="D1925" s="86"/>
      <c r="E1925" s="8"/>
      <c r="F1925" s="175"/>
      <c r="G1925" s="2"/>
      <c r="H1925" s="148"/>
      <c r="I1925" s="175"/>
      <c r="J1925" s="42" t="s">
        <v>198</v>
      </c>
      <c r="K1925" s="21" t="s">
        <v>8</v>
      </c>
      <c r="L1925" s="151">
        <v>3268364</v>
      </c>
      <c r="M1925" s="151">
        <v>3268364</v>
      </c>
      <c r="N1925" s="164"/>
      <c r="O1925" s="164"/>
      <c r="P1925" s="164"/>
      <c r="Q1925" s="186">
        <f t="shared" si="703"/>
        <v>3268364</v>
      </c>
    </row>
    <row r="1926" spans="1:17" ht="30.75" customHeight="1" x14ac:dyDescent="0.25">
      <c r="A1926" s="475"/>
      <c r="B1926" s="455">
        <v>71955000</v>
      </c>
      <c r="C1926" s="86" t="s">
        <v>45</v>
      </c>
      <c r="D1926" s="86"/>
      <c r="E1926" s="8"/>
      <c r="F1926" s="175"/>
      <c r="G1926" s="2"/>
      <c r="H1926" s="148"/>
      <c r="I1926" s="175"/>
      <c r="J1926" s="5" t="s">
        <v>187</v>
      </c>
      <c r="K1926" s="20" t="s">
        <v>13</v>
      </c>
      <c r="L1926" s="151">
        <v>1104090</v>
      </c>
      <c r="M1926" s="151">
        <v>1104090</v>
      </c>
      <c r="N1926" s="164"/>
      <c r="O1926" s="164"/>
      <c r="P1926" s="164"/>
      <c r="Q1926" s="186">
        <f t="shared" si="703"/>
        <v>1104090</v>
      </c>
    </row>
    <row r="1927" spans="1:17" ht="31.5" customHeight="1" x14ac:dyDescent="0.25">
      <c r="A1927" s="476"/>
      <c r="B1927" s="455">
        <v>71955000</v>
      </c>
      <c r="C1927" s="86" t="s">
        <v>45</v>
      </c>
      <c r="D1927" s="86"/>
      <c r="E1927" s="8"/>
      <c r="F1927" s="175"/>
      <c r="G1927" s="2"/>
      <c r="H1927" s="148"/>
      <c r="I1927" s="175"/>
      <c r="J1927" s="42" t="s">
        <v>192</v>
      </c>
      <c r="K1927" s="21" t="s">
        <v>4</v>
      </c>
      <c r="L1927" s="151">
        <v>408330</v>
      </c>
      <c r="M1927" s="151">
        <v>408330</v>
      </c>
      <c r="N1927" s="164"/>
      <c r="O1927" s="164"/>
      <c r="P1927" s="164"/>
      <c r="Q1927" s="186">
        <f t="shared" si="703"/>
        <v>408330</v>
      </c>
    </row>
    <row r="1928" spans="1:17" ht="18" customHeight="1" x14ac:dyDescent="0.25">
      <c r="A1928" s="474">
        <v>4</v>
      </c>
      <c r="B1928" s="455">
        <v>71955000</v>
      </c>
      <c r="C1928" s="86" t="s">
        <v>45</v>
      </c>
      <c r="D1928" s="86" t="s">
        <v>45</v>
      </c>
      <c r="E1928" s="8" t="s">
        <v>26</v>
      </c>
      <c r="F1928" s="175">
        <v>66</v>
      </c>
      <c r="G1928" s="2" t="s">
        <v>68</v>
      </c>
      <c r="H1928" s="148">
        <v>3216.5</v>
      </c>
      <c r="I1928" s="175">
        <v>150</v>
      </c>
      <c r="J1928" s="448" t="s">
        <v>184</v>
      </c>
      <c r="K1928" s="455" t="s">
        <v>5</v>
      </c>
      <c r="L1928" s="151">
        <f>L1929+L1930+L1931+L1932+L1933</f>
        <v>9881132</v>
      </c>
      <c r="M1928" s="151">
        <f t="shared" ref="M1928:P1928" si="704">M1929+M1930+M1931+M1932+M1933</f>
        <v>9881132</v>
      </c>
      <c r="N1928" s="151">
        <f t="shared" si="704"/>
        <v>0</v>
      </c>
      <c r="O1928" s="151">
        <f t="shared" si="704"/>
        <v>0</v>
      </c>
      <c r="P1928" s="151">
        <f t="shared" si="704"/>
        <v>0</v>
      </c>
      <c r="Q1928" s="186">
        <f t="shared" si="703"/>
        <v>9881132</v>
      </c>
    </row>
    <row r="1929" spans="1:17" ht="18" customHeight="1" x14ac:dyDescent="0.25">
      <c r="A1929" s="475"/>
      <c r="B1929" s="455">
        <v>71955000</v>
      </c>
      <c r="C1929" s="86" t="s">
        <v>45</v>
      </c>
      <c r="D1929" s="86"/>
      <c r="E1929" s="8"/>
      <c r="F1929" s="175"/>
      <c r="G1929" s="2"/>
      <c r="H1929" s="148"/>
      <c r="I1929" s="175"/>
      <c r="J1929" s="448" t="s">
        <v>186</v>
      </c>
      <c r="K1929" s="7">
        <v>10</v>
      </c>
      <c r="L1929" s="151">
        <v>2524943</v>
      </c>
      <c r="M1929" s="151">
        <v>2524943</v>
      </c>
      <c r="N1929" s="164"/>
      <c r="O1929" s="164"/>
      <c r="P1929" s="164"/>
      <c r="Q1929" s="186">
        <f t="shared" si="703"/>
        <v>2524943</v>
      </c>
    </row>
    <row r="1930" spans="1:17" ht="18" customHeight="1" x14ac:dyDescent="0.25">
      <c r="A1930" s="475"/>
      <c r="B1930" s="455">
        <v>71955000</v>
      </c>
      <c r="C1930" s="86" t="s">
        <v>45</v>
      </c>
      <c r="D1930" s="86"/>
      <c r="E1930" s="8"/>
      <c r="F1930" s="175"/>
      <c r="G1930" s="2"/>
      <c r="H1930" s="148"/>
      <c r="I1930" s="175"/>
      <c r="J1930" s="22" t="s">
        <v>191</v>
      </c>
      <c r="K1930" s="20" t="s">
        <v>9</v>
      </c>
      <c r="L1930" s="151">
        <v>3498652</v>
      </c>
      <c r="M1930" s="151">
        <v>3498652</v>
      </c>
      <c r="N1930" s="164"/>
      <c r="O1930" s="225"/>
      <c r="P1930" s="225"/>
      <c r="Q1930" s="186">
        <f t="shared" si="703"/>
        <v>3498652</v>
      </c>
    </row>
    <row r="1931" spans="1:17" ht="31.5" customHeight="1" x14ac:dyDescent="0.25">
      <c r="A1931" s="475"/>
      <c r="B1931" s="455">
        <v>71955000</v>
      </c>
      <c r="C1931" s="86" t="s">
        <v>45</v>
      </c>
      <c r="D1931" s="86"/>
      <c r="E1931" s="8"/>
      <c r="F1931" s="175"/>
      <c r="G1931" s="2"/>
      <c r="H1931" s="148"/>
      <c r="I1931" s="175"/>
      <c r="J1931" s="42" t="s">
        <v>198</v>
      </c>
      <c r="K1931" s="21" t="s">
        <v>8</v>
      </c>
      <c r="L1931" s="151">
        <v>2637503</v>
      </c>
      <c r="M1931" s="151">
        <v>2637503</v>
      </c>
      <c r="N1931" s="164"/>
      <c r="O1931" s="164"/>
      <c r="P1931" s="164"/>
      <c r="Q1931" s="186">
        <f t="shared" si="703"/>
        <v>2637503</v>
      </c>
    </row>
    <row r="1932" spans="1:17" ht="30.75" customHeight="1" x14ac:dyDescent="0.25">
      <c r="A1932" s="475"/>
      <c r="B1932" s="455">
        <v>71955000</v>
      </c>
      <c r="C1932" s="86" t="s">
        <v>45</v>
      </c>
      <c r="D1932" s="86"/>
      <c r="E1932" s="8"/>
      <c r="F1932" s="175"/>
      <c r="G1932" s="2"/>
      <c r="H1932" s="148"/>
      <c r="I1932" s="175"/>
      <c r="J1932" s="5" t="s">
        <v>187</v>
      </c>
      <c r="K1932" s="20" t="s">
        <v>13</v>
      </c>
      <c r="L1932" s="151">
        <v>883020</v>
      </c>
      <c r="M1932" s="151">
        <v>883020</v>
      </c>
      <c r="N1932" s="164"/>
      <c r="O1932" s="164"/>
      <c r="P1932" s="164"/>
      <c r="Q1932" s="186">
        <f t="shared" si="703"/>
        <v>883020</v>
      </c>
    </row>
    <row r="1933" spans="1:17" ht="31.5" customHeight="1" x14ac:dyDescent="0.25">
      <c r="A1933" s="476"/>
      <c r="B1933" s="455">
        <v>71955000</v>
      </c>
      <c r="C1933" s="86" t="s">
        <v>45</v>
      </c>
      <c r="D1933" s="86"/>
      <c r="E1933" s="8"/>
      <c r="F1933" s="175"/>
      <c r="G1933" s="2"/>
      <c r="H1933" s="148"/>
      <c r="I1933" s="175"/>
      <c r="J1933" s="42" t="s">
        <v>192</v>
      </c>
      <c r="K1933" s="21" t="s">
        <v>4</v>
      </c>
      <c r="L1933" s="151">
        <v>337014</v>
      </c>
      <c r="M1933" s="151">
        <v>337014</v>
      </c>
      <c r="N1933" s="164"/>
      <c r="O1933" s="164"/>
      <c r="P1933" s="164"/>
      <c r="Q1933" s="186">
        <f t="shared" si="703"/>
        <v>337014</v>
      </c>
    </row>
    <row r="1934" spans="1:17" ht="18" customHeight="1" x14ac:dyDescent="0.25">
      <c r="A1934" s="474">
        <v>5</v>
      </c>
      <c r="B1934" s="455">
        <v>71955000</v>
      </c>
      <c r="C1934" s="86" t="s">
        <v>45</v>
      </c>
      <c r="D1934" s="86" t="s">
        <v>45</v>
      </c>
      <c r="E1934" s="8" t="s">
        <v>26</v>
      </c>
      <c r="F1934" s="175">
        <v>115</v>
      </c>
      <c r="G1934" s="2" t="s">
        <v>68</v>
      </c>
      <c r="H1934" s="148">
        <v>4938.6000000000004</v>
      </c>
      <c r="I1934" s="175">
        <v>243</v>
      </c>
      <c r="J1934" s="448" t="s">
        <v>184</v>
      </c>
      <c r="K1934" s="455" t="s">
        <v>5</v>
      </c>
      <c r="L1934" s="151">
        <f>L1935+L1936+L1937+L1938+L1939</f>
        <v>14608382</v>
      </c>
      <c r="M1934" s="151">
        <f t="shared" ref="M1934:P1934" si="705">M1935+M1936+M1937+M1938+M1939</f>
        <v>14608382</v>
      </c>
      <c r="N1934" s="151">
        <f t="shared" si="705"/>
        <v>0</v>
      </c>
      <c r="O1934" s="151">
        <f t="shared" si="705"/>
        <v>0</v>
      </c>
      <c r="P1934" s="151">
        <f t="shared" si="705"/>
        <v>0</v>
      </c>
      <c r="Q1934" s="186">
        <f t="shared" si="703"/>
        <v>14608382</v>
      </c>
    </row>
    <row r="1935" spans="1:17" ht="18" customHeight="1" x14ac:dyDescent="0.25">
      <c r="A1935" s="475"/>
      <c r="B1935" s="455">
        <v>71955000</v>
      </c>
      <c r="C1935" s="86" t="s">
        <v>45</v>
      </c>
      <c r="D1935" s="86"/>
      <c r="E1935" s="8"/>
      <c r="F1935" s="175"/>
      <c r="G1935" s="2"/>
      <c r="H1935" s="148"/>
      <c r="I1935" s="175"/>
      <c r="J1935" s="448" t="s">
        <v>186</v>
      </c>
      <c r="K1935" s="7">
        <v>10</v>
      </c>
      <c r="L1935" s="151">
        <v>4246602</v>
      </c>
      <c r="M1935" s="151">
        <v>4246602</v>
      </c>
      <c r="N1935" s="164"/>
      <c r="O1935" s="164"/>
      <c r="P1935" s="164"/>
      <c r="Q1935" s="186">
        <f t="shared" si="703"/>
        <v>4246602</v>
      </c>
    </row>
    <row r="1936" spans="1:17" ht="18" customHeight="1" x14ac:dyDescent="0.25">
      <c r="A1936" s="475"/>
      <c r="B1936" s="455">
        <v>71955000</v>
      </c>
      <c r="C1936" s="86" t="s">
        <v>45</v>
      </c>
      <c r="D1936" s="86"/>
      <c r="E1936" s="8"/>
      <c r="F1936" s="175"/>
      <c r="G1936" s="2"/>
      <c r="H1936" s="148"/>
      <c r="I1936" s="175"/>
      <c r="J1936" s="22" t="s">
        <v>191</v>
      </c>
      <c r="K1936" s="20" t="s">
        <v>9</v>
      </c>
      <c r="L1936" s="151">
        <v>4600520</v>
      </c>
      <c r="M1936" s="151">
        <v>4600520</v>
      </c>
      <c r="N1936" s="164"/>
      <c r="O1936" s="225"/>
      <c r="P1936" s="225"/>
      <c r="Q1936" s="186">
        <f t="shared" si="703"/>
        <v>4600520</v>
      </c>
    </row>
    <row r="1937" spans="1:17" ht="31.5" customHeight="1" x14ac:dyDescent="0.25">
      <c r="A1937" s="475"/>
      <c r="B1937" s="455">
        <v>71955000</v>
      </c>
      <c r="C1937" s="86" t="s">
        <v>45</v>
      </c>
      <c r="D1937" s="86"/>
      <c r="E1937" s="8"/>
      <c r="F1937" s="175"/>
      <c r="G1937" s="2"/>
      <c r="H1937" s="148"/>
      <c r="I1937" s="175"/>
      <c r="J1937" s="42" t="s">
        <v>198</v>
      </c>
      <c r="K1937" s="21" t="s">
        <v>8</v>
      </c>
      <c r="L1937" s="151">
        <v>3911265</v>
      </c>
      <c r="M1937" s="151">
        <v>3911265</v>
      </c>
      <c r="N1937" s="164"/>
      <c r="O1937" s="164"/>
      <c r="P1937" s="164"/>
      <c r="Q1937" s="186">
        <f t="shared" si="703"/>
        <v>3911265</v>
      </c>
    </row>
    <row r="1938" spans="1:17" ht="30.75" customHeight="1" x14ac:dyDescent="0.25">
      <c r="A1938" s="475"/>
      <c r="B1938" s="455">
        <v>71955000</v>
      </c>
      <c r="C1938" s="86" t="s">
        <v>45</v>
      </c>
      <c r="D1938" s="86"/>
      <c r="E1938" s="8"/>
      <c r="F1938" s="175"/>
      <c r="G1938" s="2"/>
      <c r="H1938" s="148"/>
      <c r="I1938" s="175"/>
      <c r="J1938" s="5" t="s">
        <v>187</v>
      </c>
      <c r="K1938" s="20" t="s">
        <v>13</v>
      </c>
      <c r="L1938" s="151">
        <v>1343266</v>
      </c>
      <c r="M1938" s="151">
        <v>1343266</v>
      </c>
      <c r="N1938" s="164"/>
      <c r="O1938" s="164"/>
      <c r="P1938" s="164"/>
      <c r="Q1938" s="186">
        <f t="shared" si="703"/>
        <v>1343266</v>
      </c>
    </row>
    <row r="1939" spans="1:17" ht="31.5" customHeight="1" x14ac:dyDescent="0.25">
      <c r="A1939" s="476"/>
      <c r="B1939" s="455">
        <v>71955000</v>
      </c>
      <c r="C1939" s="86" t="s">
        <v>45</v>
      </c>
      <c r="D1939" s="86"/>
      <c r="E1939" s="8"/>
      <c r="F1939" s="175"/>
      <c r="G1939" s="2"/>
      <c r="H1939" s="148"/>
      <c r="I1939" s="175"/>
      <c r="J1939" s="42" t="s">
        <v>192</v>
      </c>
      <c r="K1939" s="21" t="s">
        <v>4</v>
      </c>
      <c r="L1939" s="151">
        <v>506729</v>
      </c>
      <c r="M1939" s="151">
        <v>506729</v>
      </c>
      <c r="N1939" s="164"/>
      <c r="O1939" s="164"/>
      <c r="P1939" s="164"/>
      <c r="Q1939" s="186">
        <f t="shared" si="703"/>
        <v>506729</v>
      </c>
    </row>
    <row r="1940" spans="1:17" ht="18" customHeight="1" x14ac:dyDescent="0.25">
      <c r="A1940" s="474">
        <v>6</v>
      </c>
      <c r="B1940" s="455">
        <v>71955000</v>
      </c>
      <c r="C1940" s="86" t="s">
        <v>45</v>
      </c>
      <c r="D1940" s="86" t="s">
        <v>45</v>
      </c>
      <c r="E1940" s="8" t="s">
        <v>87</v>
      </c>
      <c r="F1940" s="175">
        <v>26</v>
      </c>
      <c r="G1940" s="2" t="s">
        <v>68</v>
      </c>
      <c r="H1940" s="148">
        <v>979.9</v>
      </c>
      <c r="I1940" s="175">
        <v>44</v>
      </c>
      <c r="J1940" s="448" t="s">
        <v>184</v>
      </c>
      <c r="K1940" s="455" t="s">
        <v>5</v>
      </c>
      <c r="L1940" s="151">
        <f>L1941+L1942+L1943+L1944</f>
        <v>3806472</v>
      </c>
      <c r="M1940" s="151">
        <f t="shared" ref="M1940:P1940" si="706">M1941+M1942+M1943+M1944</f>
        <v>3806472</v>
      </c>
      <c r="N1940" s="151">
        <f t="shared" si="706"/>
        <v>0</v>
      </c>
      <c r="O1940" s="151">
        <f t="shared" si="706"/>
        <v>0</v>
      </c>
      <c r="P1940" s="151">
        <f t="shared" si="706"/>
        <v>0</v>
      </c>
      <c r="Q1940" s="186">
        <f t="shared" si="703"/>
        <v>3806472</v>
      </c>
    </row>
    <row r="1941" spans="1:17" ht="18" customHeight="1" x14ac:dyDescent="0.25">
      <c r="A1941" s="475"/>
      <c r="B1941" s="455">
        <v>71955000</v>
      </c>
      <c r="C1941" s="86" t="s">
        <v>45</v>
      </c>
      <c r="D1941" s="86"/>
      <c r="E1941" s="8"/>
      <c r="F1941" s="175"/>
      <c r="G1941" s="2"/>
      <c r="H1941" s="148"/>
      <c r="I1941" s="175"/>
      <c r="J1941" s="448" t="s">
        <v>186</v>
      </c>
      <c r="K1941" s="7">
        <v>10</v>
      </c>
      <c r="L1941" s="151">
        <v>1822695</v>
      </c>
      <c r="M1941" s="151">
        <v>1822695</v>
      </c>
      <c r="N1941" s="164"/>
      <c r="O1941" s="164"/>
      <c r="P1941" s="164"/>
      <c r="Q1941" s="186">
        <f t="shared" si="703"/>
        <v>1822695</v>
      </c>
    </row>
    <row r="1942" spans="1:17" ht="31.5" customHeight="1" x14ac:dyDescent="0.25">
      <c r="A1942" s="475"/>
      <c r="B1942" s="455">
        <v>71955000</v>
      </c>
      <c r="C1942" s="86" t="s">
        <v>45</v>
      </c>
      <c r="D1942" s="86"/>
      <c r="E1942" s="8"/>
      <c r="F1942" s="175"/>
      <c r="G1942" s="2"/>
      <c r="H1942" s="148"/>
      <c r="I1942" s="175"/>
      <c r="J1942" s="42" t="s">
        <v>198</v>
      </c>
      <c r="K1942" s="21" t="s">
        <v>8</v>
      </c>
      <c r="L1942" s="151">
        <v>1035886</v>
      </c>
      <c r="M1942" s="151">
        <v>1035886</v>
      </c>
      <c r="N1942" s="164"/>
      <c r="O1942" s="225"/>
      <c r="P1942" s="225"/>
      <c r="Q1942" s="186">
        <f t="shared" si="703"/>
        <v>1035886</v>
      </c>
    </row>
    <row r="1943" spans="1:17" ht="30.75" customHeight="1" x14ac:dyDescent="0.25">
      <c r="A1943" s="475"/>
      <c r="B1943" s="455">
        <v>71955000</v>
      </c>
      <c r="C1943" s="86" t="s">
        <v>45</v>
      </c>
      <c r="D1943" s="86"/>
      <c r="E1943" s="8"/>
      <c r="F1943" s="175"/>
      <c r="G1943" s="2"/>
      <c r="H1943" s="148"/>
      <c r="I1943" s="175"/>
      <c r="J1943" s="5" t="s">
        <v>187</v>
      </c>
      <c r="K1943" s="20" t="s">
        <v>13</v>
      </c>
      <c r="L1943" s="151">
        <v>674559</v>
      </c>
      <c r="M1943" s="151">
        <v>674559</v>
      </c>
      <c r="N1943" s="164"/>
      <c r="O1943" s="164"/>
      <c r="P1943" s="164"/>
      <c r="Q1943" s="186">
        <f t="shared" si="703"/>
        <v>674559</v>
      </c>
    </row>
    <row r="1944" spans="1:17" ht="31.5" customHeight="1" x14ac:dyDescent="0.25">
      <c r="A1944" s="476"/>
      <c r="B1944" s="455">
        <v>71955000</v>
      </c>
      <c r="C1944" s="86" t="s">
        <v>45</v>
      </c>
      <c r="D1944" s="86"/>
      <c r="E1944" s="8"/>
      <c r="F1944" s="175"/>
      <c r="G1944" s="2"/>
      <c r="H1944" s="148"/>
      <c r="I1944" s="175"/>
      <c r="J1944" s="42" t="s">
        <v>192</v>
      </c>
      <c r="K1944" s="21" t="s">
        <v>4</v>
      </c>
      <c r="L1944" s="151">
        <v>273332</v>
      </c>
      <c r="M1944" s="151">
        <v>273332</v>
      </c>
      <c r="N1944" s="164"/>
      <c r="O1944" s="164"/>
      <c r="P1944" s="164"/>
      <c r="Q1944" s="186">
        <f t="shared" si="703"/>
        <v>273332</v>
      </c>
    </row>
    <row r="1945" spans="1:17" ht="18" customHeight="1" x14ac:dyDescent="0.25">
      <c r="A1945" s="474">
        <v>7</v>
      </c>
      <c r="B1945" s="455">
        <v>71955000</v>
      </c>
      <c r="C1945" s="86" t="s">
        <v>45</v>
      </c>
      <c r="D1945" s="86" t="s">
        <v>45</v>
      </c>
      <c r="E1945" s="448" t="s">
        <v>300</v>
      </c>
      <c r="F1945" s="175">
        <v>3</v>
      </c>
      <c r="G1945" s="2" t="s">
        <v>68</v>
      </c>
      <c r="H1945" s="148">
        <v>3283</v>
      </c>
      <c r="I1945" s="175">
        <v>185</v>
      </c>
      <c r="J1945" s="448" t="s">
        <v>184</v>
      </c>
      <c r="K1945" s="455" t="s">
        <v>5</v>
      </c>
      <c r="L1945" s="151">
        <f>L1946</f>
        <v>3496744</v>
      </c>
      <c r="M1945" s="151">
        <f t="shared" ref="M1945:P1945" si="707">M1946</f>
        <v>3496744</v>
      </c>
      <c r="N1945" s="151">
        <f t="shared" si="707"/>
        <v>0</v>
      </c>
      <c r="O1945" s="151">
        <f t="shared" si="707"/>
        <v>0</v>
      </c>
      <c r="P1945" s="151">
        <f t="shared" si="707"/>
        <v>0</v>
      </c>
      <c r="Q1945" s="186">
        <f t="shared" si="703"/>
        <v>3496744</v>
      </c>
    </row>
    <row r="1946" spans="1:17" ht="18" customHeight="1" x14ac:dyDescent="0.25">
      <c r="A1946" s="476"/>
      <c r="B1946" s="455">
        <v>71955000</v>
      </c>
      <c r="C1946" s="86" t="s">
        <v>45</v>
      </c>
      <c r="D1946" s="86"/>
      <c r="E1946" s="8"/>
      <c r="F1946" s="175"/>
      <c r="G1946" s="2"/>
      <c r="H1946" s="148"/>
      <c r="I1946" s="175"/>
      <c r="J1946" s="22" t="s">
        <v>191</v>
      </c>
      <c r="K1946" s="20" t="s">
        <v>9</v>
      </c>
      <c r="L1946" s="151">
        <v>3496744</v>
      </c>
      <c r="M1946" s="151">
        <v>3496744</v>
      </c>
      <c r="N1946" s="164"/>
      <c r="O1946" s="164"/>
      <c r="P1946" s="164"/>
      <c r="Q1946" s="186">
        <f t="shared" si="703"/>
        <v>3496744</v>
      </c>
    </row>
    <row r="1947" spans="1:17" ht="18" customHeight="1" x14ac:dyDescent="0.25">
      <c r="A1947" s="474">
        <v>8</v>
      </c>
      <c r="B1947" s="455">
        <v>71955000</v>
      </c>
      <c r="C1947" s="86" t="s">
        <v>45</v>
      </c>
      <c r="D1947" s="86" t="s">
        <v>45</v>
      </c>
      <c r="E1947" s="8" t="s">
        <v>26</v>
      </c>
      <c r="F1947" s="175">
        <v>74</v>
      </c>
      <c r="G1947" s="2" t="s">
        <v>68</v>
      </c>
      <c r="H1947" s="148">
        <v>2481.4</v>
      </c>
      <c r="I1947" s="175">
        <v>108</v>
      </c>
      <c r="J1947" s="448" t="s">
        <v>184</v>
      </c>
      <c r="K1947" s="455" t="s">
        <v>5</v>
      </c>
      <c r="L1947" s="151">
        <f>L1948+L1949+L1950+L1951+L1952</f>
        <v>6975772</v>
      </c>
      <c r="M1947" s="151">
        <f t="shared" ref="M1947:P1947" si="708">M1948+M1949+M1950+M1951+M1952</f>
        <v>6975772</v>
      </c>
      <c r="N1947" s="151">
        <f t="shared" si="708"/>
        <v>0</v>
      </c>
      <c r="O1947" s="151">
        <f t="shared" si="708"/>
        <v>0</v>
      </c>
      <c r="P1947" s="151">
        <f t="shared" si="708"/>
        <v>0</v>
      </c>
      <c r="Q1947" s="186">
        <f t="shared" si="703"/>
        <v>6975772</v>
      </c>
    </row>
    <row r="1948" spans="1:17" ht="18" customHeight="1" x14ac:dyDescent="0.25">
      <c r="A1948" s="475"/>
      <c r="B1948" s="455">
        <v>71955000</v>
      </c>
      <c r="C1948" s="86" t="s">
        <v>45</v>
      </c>
      <c r="D1948" s="86"/>
      <c r="E1948" s="8"/>
      <c r="F1948" s="175"/>
      <c r="G1948" s="2"/>
      <c r="H1948" s="148"/>
      <c r="I1948" s="175"/>
      <c r="J1948" s="448" t="s">
        <v>186</v>
      </c>
      <c r="K1948" s="7">
        <v>10</v>
      </c>
      <c r="L1948" s="151">
        <v>1460898</v>
      </c>
      <c r="M1948" s="151">
        <v>1460898</v>
      </c>
      <c r="N1948" s="164"/>
      <c r="O1948" s="164"/>
      <c r="P1948" s="164"/>
      <c r="Q1948" s="186">
        <f t="shared" si="703"/>
        <v>1460898</v>
      </c>
    </row>
    <row r="1949" spans="1:17" ht="18" customHeight="1" x14ac:dyDescent="0.25">
      <c r="A1949" s="475"/>
      <c r="B1949" s="455">
        <v>71955000</v>
      </c>
      <c r="C1949" s="86" t="s">
        <v>45</v>
      </c>
      <c r="D1949" s="86"/>
      <c r="E1949" s="8"/>
      <c r="F1949" s="175"/>
      <c r="G1949" s="2"/>
      <c r="H1949" s="148"/>
      <c r="I1949" s="175"/>
      <c r="J1949" s="22" t="s">
        <v>191</v>
      </c>
      <c r="K1949" s="20" t="s">
        <v>9</v>
      </c>
      <c r="L1949" s="151">
        <v>2627054</v>
      </c>
      <c r="M1949" s="151">
        <v>2627054</v>
      </c>
      <c r="N1949" s="164"/>
      <c r="O1949" s="225"/>
      <c r="P1949" s="225"/>
      <c r="Q1949" s="186">
        <f t="shared" si="703"/>
        <v>2627054</v>
      </c>
    </row>
    <row r="1950" spans="1:17" ht="31.5" customHeight="1" x14ac:dyDescent="0.25">
      <c r="A1950" s="475"/>
      <c r="B1950" s="455">
        <v>71955000</v>
      </c>
      <c r="C1950" s="86" t="s">
        <v>45</v>
      </c>
      <c r="D1950" s="86"/>
      <c r="E1950" s="8"/>
      <c r="F1950" s="175"/>
      <c r="G1950" s="2"/>
      <c r="H1950" s="148"/>
      <c r="I1950" s="175"/>
      <c r="J1950" s="42" t="s">
        <v>198</v>
      </c>
      <c r="K1950" s="21" t="s">
        <v>8</v>
      </c>
      <c r="L1950" s="151">
        <v>1974336</v>
      </c>
      <c r="M1950" s="151">
        <v>1974336</v>
      </c>
      <c r="N1950" s="164"/>
      <c r="O1950" s="164"/>
      <c r="P1950" s="164"/>
      <c r="Q1950" s="186">
        <f t="shared" si="703"/>
        <v>1974336</v>
      </c>
    </row>
    <row r="1951" spans="1:17" ht="30.75" customHeight="1" x14ac:dyDescent="0.25">
      <c r="A1951" s="475"/>
      <c r="B1951" s="455">
        <v>71955000</v>
      </c>
      <c r="C1951" s="86" t="s">
        <v>45</v>
      </c>
      <c r="D1951" s="86"/>
      <c r="E1951" s="8"/>
      <c r="F1951" s="175"/>
      <c r="G1951" s="2"/>
      <c r="H1951" s="148"/>
      <c r="I1951" s="175"/>
      <c r="J1951" s="5" t="s">
        <v>187</v>
      </c>
      <c r="K1951" s="20" t="s">
        <v>13</v>
      </c>
      <c r="L1951" s="151">
        <v>661901</v>
      </c>
      <c r="M1951" s="151">
        <v>661901</v>
      </c>
      <c r="N1951" s="164"/>
      <c r="O1951" s="164"/>
      <c r="P1951" s="164"/>
      <c r="Q1951" s="186">
        <f t="shared" si="703"/>
        <v>661901</v>
      </c>
    </row>
    <row r="1952" spans="1:17" ht="31.5" customHeight="1" x14ac:dyDescent="0.25">
      <c r="A1952" s="476"/>
      <c r="B1952" s="455">
        <v>71955000</v>
      </c>
      <c r="C1952" s="86" t="s">
        <v>45</v>
      </c>
      <c r="D1952" s="86"/>
      <c r="E1952" s="8"/>
      <c r="F1952" s="175"/>
      <c r="G1952" s="2"/>
      <c r="H1952" s="148"/>
      <c r="I1952" s="175"/>
      <c r="J1952" s="42" t="s">
        <v>192</v>
      </c>
      <c r="K1952" s="21" t="s">
        <v>4</v>
      </c>
      <c r="L1952" s="151">
        <v>251583</v>
      </c>
      <c r="M1952" s="151">
        <v>251583</v>
      </c>
      <c r="N1952" s="164"/>
      <c r="O1952" s="164"/>
      <c r="P1952" s="164"/>
      <c r="Q1952" s="186">
        <f t="shared" si="703"/>
        <v>251583</v>
      </c>
    </row>
    <row r="1953" spans="1:41" ht="18" customHeight="1" x14ac:dyDescent="0.25">
      <c r="A1953" s="474">
        <v>9</v>
      </c>
      <c r="B1953" s="455">
        <v>71955000</v>
      </c>
      <c r="C1953" s="86" t="s">
        <v>45</v>
      </c>
      <c r="D1953" s="86" t="s">
        <v>45</v>
      </c>
      <c r="E1953" s="8" t="s">
        <v>26</v>
      </c>
      <c r="F1953" s="175">
        <v>79</v>
      </c>
      <c r="G1953" s="2" t="s">
        <v>68</v>
      </c>
      <c r="H1953" s="148">
        <v>4133.6000000000004</v>
      </c>
      <c r="I1953" s="175">
        <v>205</v>
      </c>
      <c r="J1953" s="448" t="s">
        <v>184</v>
      </c>
      <c r="K1953" s="2" t="s">
        <v>5</v>
      </c>
      <c r="L1953" s="151">
        <f>L1954</f>
        <v>4301131</v>
      </c>
      <c r="M1953" s="151">
        <f t="shared" ref="M1953:P1953" si="709">M1954</f>
        <v>4301131</v>
      </c>
      <c r="N1953" s="151">
        <f t="shared" si="709"/>
        <v>0</v>
      </c>
      <c r="O1953" s="151">
        <f t="shared" si="709"/>
        <v>0</v>
      </c>
      <c r="P1953" s="151">
        <f t="shared" si="709"/>
        <v>0</v>
      </c>
      <c r="Q1953" s="186">
        <f t="shared" si="703"/>
        <v>4301131</v>
      </c>
    </row>
    <row r="1954" spans="1:41" ht="18" customHeight="1" x14ac:dyDescent="0.25">
      <c r="A1954" s="476"/>
      <c r="B1954" s="455">
        <v>71955000</v>
      </c>
      <c r="C1954" s="86" t="s">
        <v>45</v>
      </c>
      <c r="D1954" s="86"/>
      <c r="E1954" s="8"/>
      <c r="F1954" s="175"/>
      <c r="G1954" s="2"/>
      <c r="H1954" s="148"/>
      <c r="I1954" s="175"/>
      <c r="J1954" s="3" t="s">
        <v>191</v>
      </c>
      <c r="K1954" s="20" t="s">
        <v>9</v>
      </c>
      <c r="L1954" s="151">
        <v>4301131</v>
      </c>
      <c r="M1954" s="151">
        <v>4301131</v>
      </c>
      <c r="N1954" s="164"/>
      <c r="O1954" s="164"/>
      <c r="P1954" s="164"/>
      <c r="Q1954" s="186">
        <f t="shared" si="703"/>
        <v>4301131</v>
      </c>
    </row>
    <row r="1955" spans="1:41" s="357" customFormat="1" ht="18.75" x14ac:dyDescent="0.3">
      <c r="A1955" s="471">
        <v>10</v>
      </c>
      <c r="B1955" s="455">
        <v>71955000</v>
      </c>
      <c r="C1955" s="86" t="s">
        <v>45</v>
      </c>
      <c r="D1955" s="86" t="s">
        <v>45</v>
      </c>
      <c r="E1955" s="8" t="s">
        <v>89</v>
      </c>
      <c r="F1955" s="101">
        <v>20</v>
      </c>
      <c r="G1955" s="2" t="s">
        <v>68</v>
      </c>
      <c r="H1955" s="148">
        <v>3279.5</v>
      </c>
      <c r="I1955" s="101">
        <v>175</v>
      </c>
      <c r="J1955" s="448" t="s">
        <v>184</v>
      </c>
      <c r="K1955" s="126" t="s">
        <v>5</v>
      </c>
      <c r="L1955" s="189">
        <f>L1956+L1957</f>
        <v>126006</v>
      </c>
      <c r="M1955" s="189">
        <f t="shared" ref="M1955:P1955" si="710">M1956+M1957</f>
        <v>20000</v>
      </c>
      <c r="N1955" s="189">
        <f t="shared" si="710"/>
        <v>0</v>
      </c>
      <c r="O1955" s="189">
        <f t="shared" si="710"/>
        <v>100705.7</v>
      </c>
      <c r="P1955" s="189">
        <f t="shared" si="710"/>
        <v>5300.3000000000029</v>
      </c>
      <c r="Q1955" s="186">
        <f t="shared" si="703"/>
        <v>126006</v>
      </c>
      <c r="R1955" s="356"/>
      <c r="S1955" s="356"/>
      <c r="T1955" s="356"/>
      <c r="U1955" s="356"/>
      <c r="V1955" s="356"/>
      <c r="W1955" s="356"/>
      <c r="X1955" s="356"/>
      <c r="Y1955" s="356"/>
      <c r="Z1955" s="356"/>
      <c r="AA1955" s="356"/>
      <c r="AB1955" s="356"/>
      <c r="AC1955" s="356"/>
      <c r="AD1955" s="356"/>
      <c r="AE1955" s="356"/>
      <c r="AF1955" s="356"/>
      <c r="AG1955" s="356"/>
      <c r="AH1955" s="356"/>
      <c r="AI1955" s="356"/>
      <c r="AJ1955" s="356"/>
      <c r="AK1955" s="356"/>
      <c r="AL1955" s="352"/>
      <c r="AM1955" s="356"/>
      <c r="AN1955" s="356"/>
      <c r="AO1955" s="356"/>
    </row>
    <row r="1956" spans="1:41" s="359" customFormat="1" ht="48" customHeight="1" x14ac:dyDescent="0.3">
      <c r="A1956" s="472"/>
      <c r="B1956" s="455">
        <v>71955000</v>
      </c>
      <c r="C1956" s="86" t="s">
        <v>45</v>
      </c>
      <c r="D1956" s="86"/>
      <c r="E1956" s="8"/>
      <c r="F1956" s="101"/>
      <c r="G1956" s="2"/>
      <c r="H1956" s="148"/>
      <c r="I1956" s="101"/>
      <c r="J1956" s="5" t="s">
        <v>185</v>
      </c>
      <c r="K1956" s="126">
        <v>20</v>
      </c>
      <c r="L1956" s="189">
        <v>106006</v>
      </c>
      <c r="M1956" s="164"/>
      <c r="N1956" s="144"/>
      <c r="O1956" s="144">
        <v>100705.7</v>
      </c>
      <c r="P1956" s="186">
        <f>L1956-O1956</f>
        <v>5300.3000000000029</v>
      </c>
      <c r="Q1956" s="186">
        <f t="shared" si="703"/>
        <v>106006</v>
      </c>
      <c r="R1956" s="406"/>
      <c r="S1956" s="358"/>
      <c r="T1956" s="358"/>
      <c r="U1956" s="358"/>
      <c r="V1956" s="358"/>
      <c r="W1956" s="358"/>
      <c r="X1956" s="358"/>
      <c r="Y1956" s="358"/>
      <c r="Z1956" s="358"/>
      <c r="AA1956" s="358"/>
      <c r="AB1956" s="358"/>
      <c r="AC1956" s="358"/>
      <c r="AD1956" s="358"/>
      <c r="AE1956" s="358"/>
      <c r="AF1956" s="358"/>
      <c r="AG1956" s="358"/>
      <c r="AH1956" s="358"/>
      <c r="AI1956" s="358"/>
      <c r="AJ1956" s="358"/>
      <c r="AK1956" s="358"/>
      <c r="AL1956" s="352"/>
      <c r="AM1956" s="358"/>
      <c r="AN1956" s="358"/>
      <c r="AO1956" s="358"/>
    </row>
    <row r="1957" spans="1:41" s="357" customFormat="1" ht="19.5" customHeight="1" x14ac:dyDescent="0.3">
      <c r="A1957" s="473"/>
      <c r="B1957" s="455">
        <v>71955000</v>
      </c>
      <c r="C1957" s="86" t="s">
        <v>45</v>
      </c>
      <c r="D1957" s="86"/>
      <c r="E1957" s="448"/>
      <c r="F1957" s="101"/>
      <c r="G1957" s="2"/>
      <c r="H1957" s="148"/>
      <c r="I1957" s="101"/>
      <c r="J1957" s="448" t="s">
        <v>303</v>
      </c>
      <c r="K1957" s="85">
        <v>50</v>
      </c>
      <c r="L1957" s="189">
        <v>20000</v>
      </c>
      <c r="M1957" s="189">
        <v>20000</v>
      </c>
      <c r="N1957" s="144"/>
      <c r="O1957" s="218"/>
      <c r="P1957" s="186"/>
      <c r="Q1957" s="186">
        <f t="shared" si="703"/>
        <v>20000</v>
      </c>
      <c r="R1957" s="356"/>
      <c r="S1957" s="356"/>
      <c r="T1957" s="356"/>
      <c r="U1957" s="356"/>
      <c r="V1957" s="356"/>
      <c r="W1957" s="356"/>
      <c r="X1957" s="356"/>
      <c r="Y1957" s="356"/>
      <c r="Z1957" s="356"/>
      <c r="AA1957" s="356"/>
      <c r="AB1957" s="356"/>
      <c r="AC1957" s="356"/>
      <c r="AD1957" s="356"/>
      <c r="AE1957" s="356"/>
      <c r="AF1957" s="356"/>
      <c r="AG1957" s="356"/>
      <c r="AH1957" s="356"/>
      <c r="AI1957" s="356"/>
      <c r="AJ1957" s="356"/>
      <c r="AK1957" s="356"/>
      <c r="AL1957" s="352"/>
      <c r="AM1957" s="356"/>
      <c r="AN1957" s="356"/>
      <c r="AO1957" s="356"/>
    </row>
    <row r="1958" spans="1:41" s="359" customFormat="1" ht="18.75" x14ac:dyDescent="0.3">
      <c r="A1958" s="474">
        <v>11</v>
      </c>
      <c r="B1958" s="455">
        <v>71955000</v>
      </c>
      <c r="C1958" s="86" t="s">
        <v>45</v>
      </c>
      <c r="D1958" s="86" t="s">
        <v>45</v>
      </c>
      <c r="E1958" s="8" t="s">
        <v>87</v>
      </c>
      <c r="F1958" s="101">
        <v>6</v>
      </c>
      <c r="G1958" s="2" t="s">
        <v>68</v>
      </c>
      <c r="H1958" s="148">
        <v>1642.4</v>
      </c>
      <c r="I1958" s="101">
        <v>91</v>
      </c>
      <c r="J1958" s="5" t="s">
        <v>184</v>
      </c>
      <c r="K1958" s="124" t="s">
        <v>5</v>
      </c>
      <c r="L1958" s="189">
        <f>L1959+L1960</f>
        <v>455920</v>
      </c>
      <c r="M1958" s="189">
        <f t="shared" ref="M1958:P1958" si="711">M1959+M1960</f>
        <v>20000</v>
      </c>
      <c r="N1958" s="189">
        <f t="shared" si="711"/>
        <v>0</v>
      </c>
      <c r="O1958" s="189">
        <f t="shared" si="711"/>
        <v>414124</v>
      </c>
      <c r="P1958" s="189">
        <f t="shared" si="711"/>
        <v>21796</v>
      </c>
      <c r="Q1958" s="186">
        <f t="shared" si="703"/>
        <v>455920</v>
      </c>
      <c r="R1958" s="358"/>
      <c r="S1958" s="358"/>
      <c r="T1958" s="358"/>
      <c r="U1958" s="358"/>
      <c r="V1958" s="358"/>
      <c r="W1958" s="358"/>
      <c r="X1958" s="358"/>
      <c r="Y1958" s="358"/>
      <c r="Z1958" s="358"/>
      <c r="AA1958" s="358"/>
      <c r="AB1958" s="358"/>
      <c r="AC1958" s="358"/>
      <c r="AD1958" s="358"/>
      <c r="AE1958" s="358"/>
      <c r="AF1958" s="358"/>
      <c r="AG1958" s="358"/>
      <c r="AH1958" s="358"/>
      <c r="AI1958" s="358"/>
      <c r="AJ1958" s="358"/>
      <c r="AK1958" s="358"/>
      <c r="AL1958" s="352"/>
      <c r="AM1958" s="358"/>
      <c r="AN1958" s="358"/>
      <c r="AO1958" s="358"/>
    </row>
    <row r="1959" spans="1:41" s="357" customFormat="1" ht="48" customHeight="1" x14ac:dyDescent="0.3">
      <c r="A1959" s="475"/>
      <c r="B1959" s="455">
        <v>71955000</v>
      </c>
      <c r="C1959" s="86" t="s">
        <v>45</v>
      </c>
      <c r="D1959" s="86"/>
      <c r="E1959" s="8"/>
      <c r="F1959" s="175"/>
      <c r="G1959" s="2"/>
      <c r="H1959" s="148"/>
      <c r="I1959" s="175"/>
      <c r="J1959" s="5" t="s">
        <v>185</v>
      </c>
      <c r="K1959" s="129">
        <v>20</v>
      </c>
      <c r="L1959" s="189">
        <v>435920</v>
      </c>
      <c r="M1959" s="144"/>
      <c r="N1959" s="144"/>
      <c r="O1959" s="144">
        <v>414124</v>
      </c>
      <c r="P1959" s="186">
        <f>L1959-O1959</f>
        <v>21796</v>
      </c>
      <c r="Q1959" s="186">
        <f t="shared" si="703"/>
        <v>435920</v>
      </c>
      <c r="R1959" s="356"/>
      <c r="S1959" s="356"/>
      <c r="T1959" s="356"/>
      <c r="U1959" s="356"/>
      <c r="V1959" s="356"/>
      <c r="W1959" s="356"/>
      <c r="X1959" s="356"/>
      <c r="Y1959" s="356"/>
      <c r="Z1959" s="356"/>
      <c r="AA1959" s="356"/>
      <c r="AB1959" s="356"/>
      <c r="AC1959" s="356"/>
      <c r="AD1959" s="356"/>
      <c r="AE1959" s="356"/>
      <c r="AF1959" s="356"/>
      <c r="AG1959" s="356"/>
      <c r="AH1959" s="356"/>
      <c r="AI1959" s="356"/>
      <c r="AJ1959" s="356"/>
      <c r="AK1959" s="356"/>
      <c r="AL1959" s="352"/>
      <c r="AM1959" s="356"/>
      <c r="AN1959" s="356"/>
      <c r="AO1959" s="356"/>
    </row>
    <row r="1960" spans="1:41" s="362" customFormat="1" ht="19.5" customHeight="1" x14ac:dyDescent="0.3">
      <c r="A1960" s="476"/>
      <c r="B1960" s="455">
        <v>71955000</v>
      </c>
      <c r="C1960" s="86" t="s">
        <v>45</v>
      </c>
      <c r="D1960" s="86"/>
      <c r="E1960" s="8"/>
      <c r="F1960" s="175"/>
      <c r="G1960" s="2"/>
      <c r="H1960" s="148"/>
      <c r="I1960" s="175"/>
      <c r="J1960" s="5" t="s">
        <v>303</v>
      </c>
      <c r="K1960" s="126">
        <v>50</v>
      </c>
      <c r="L1960" s="189">
        <v>20000</v>
      </c>
      <c r="M1960" s="189">
        <v>20000</v>
      </c>
      <c r="N1960" s="144"/>
      <c r="O1960" s="144"/>
      <c r="P1960" s="144"/>
      <c r="Q1960" s="186">
        <f t="shared" si="703"/>
        <v>20000</v>
      </c>
      <c r="R1960" s="360"/>
      <c r="S1960" s="360"/>
      <c r="T1960" s="360"/>
      <c r="U1960" s="361"/>
      <c r="V1960" s="360"/>
      <c r="W1960" s="360"/>
      <c r="X1960" s="360"/>
      <c r="Y1960" s="360"/>
      <c r="Z1960" s="360"/>
      <c r="AA1960" s="360"/>
      <c r="AB1960" s="360"/>
      <c r="AC1960" s="360"/>
      <c r="AD1960" s="360"/>
      <c r="AE1960" s="360"/>
      <c r="AF1960" s="360"/>
      <c r="AG1960" s="360"/>
      <c r="AH1960" s="360"/>
      <c r="AI1960" s="360"/>
      <c r="AJ1960" s="360"/>
      <c r="AK1960" s="360"/>
      <c r="AL1960" s="352"/>
      <c r="AM1960" s="360"/>
      <c r="AN1960" s="360"/>
      <c r="AO1960" s="360"/>
    </row>
    <row r="1961" spans="1:41" s="364" customFormat="1" ht="18.75" x14ac:dyDescent="0.3">
      <c r="A1961" s="474">
        <v>12</v>
      </c>
      <c r="B1961" s="455">
        <v>71955000</v>
      </c>
      <c r="C1961" s="86" t="s">
        <v>45</v>
      </c>
      <c r="D1961" s="86" t="s">
        <v>45</v>
      </c>
      <c r="E1961" s="8" t="s">
        <v>87</v>
      </c>
      <c r="F1961" s="175">
        <v>17</v>
      </c>
      <c r="G1961" s="2" t="s">
        <v>68</v>
      </c>
      <c r="H1961" s="148">
        <v>5748.59</v>
      </c>
      <c r="I1961" s="175">
        <v>322</v>
      </c>
      <c r="J1961" s="5" t="s">
        <v>184</v>
      </c>
      <c r="K1961" s="124" t="s">
        <v>5</v>
      </c>
      <c r="L1961" s="189">
        <f>L1962+L1963</f>
        <v>512225</v>
      </c>
      <c r="M1961" s="189">
        <f t="shared" ref="M1961:P1961" si="712">M1962+M1963</f>
        <v>20000</v>
      </c>
      <c r="N1961" s="189">
        <f t="shared" si="712"/>
        <v>0</v>
      </c>
      <c r="O1961" s="189">
        <f t="shared" si="712"/>
        <v>467613.75</v>
      </c>
      <c r="P1961" s="189">
        <f t="shared" si="712"/>
        <v>24611.25</v>
      </c>
      <c r="Q1961" s="186">
        <f t="shared" si="703"/>
        <v>512225</v>
      </c>
      <c r="R1961" s="363"/>
      <c r="S1961" s="363"/>
      <c r="T1961" s="363"/>
      <c r="U1961" s="352"/>
      <c r="V1961" s="363"/>
      <c r="W1961" s="363"/>
      <c r="X1961" s="363"/>
      <c r="Y1961" s="363"/>
      <c r="Z1961" s="363"/>
      <c r="AA1961" s="363"/>
      <c r="AB1961" s="363"/>
      <c r="AC1961" s="363"/>
      <c r="AD1961" s="363"/>
      <c r="AE1961" s="363"/>
      <c r="AF1961" s="363"/>
      <c r="AG1961" s="363"/>
      <c r="AH1961" s="363"/>
      <c r="AI1961" s="363"/>
      <c r="AJ1961" s="363"/>
      <c r="AK1961" s="363"/>
      <c r="AL1961" s="352"/>
      <c r="AM1961" s="363"/>
      <c r="AN1961" s="363"/>
      <c r="AO1961" s="363"/>
    </row>
    <row r="1962" spans="1:41" s="366" customFormat="1" ht="48" customHeight="1" x14ac:dyDescent="0.3">
      <c r="A1962" s="475"/>
      <c r="B1962" s="455">
        <v>71955000</v>
      </c>
      <c r="C1962" s="86" t="s">
        <v>45</v>
      </c>
      <c r="D1962" s="86"/>
      <c r="E1962" s="8"/>
      <c r="F1962" s="175"/>
      <c r="G1962" s="2"/>
      <c r="H1962" s="148"/>
      <c r="I1962" s="175"/>
      <c r="J1962" s="5" t="s">
        <v>185</v>
      </c>
      <c r="K1962" s="129">
        <v>20</v>
      </c>
      <c r="L1962" s="189">
        <v>492225</v>
      </c>
      <c r="M1962" s="189"/>
      <c r="N1962" s="144"/>
      <c r="O1962" s="144">
        <v>467613.75</v>
      </c>
      <c r="P1962" s="186">
        <f>L1962-O1962</f>
        <v>24611.25</v>
      </c>
      <c r="Q1962" s="186">
        <f t="shared" si="703"/>
        <v>492225</v>
      </c>
      <c r="R1962" s="365"/>
      <c r="S1962" s="365"/>
      <c r="T1962" s="365"/>
      <c r="U1962" s="365"/>
      <c r="V1962" s="365"/>
      <c r="W1962" s="365"/>
      <c r="X1962" s="365"/>
      <c r="Y1962" s="365"/>
      <c r="Z1962" s="365"/>
      <c r="AA1962" s="365"/>
      <c r="AB1962" s="365"/>
      <c r="AC1962" s="365"/>
      <c r="AD1962" s="365"/>
      <c r="AE1962" s="365"/>
      <c r="AF1962" s="365"/>
      <c r="AG1962" s="365"/>
      <c r="AH1962" s="365"/>
      <c r="AI1962" s="365"/>
      <c r="AJ1962" s="365"/>
      <c r="AK1962" s="365"/>
      <c r="AL1962" s="352"/>
      <c r="AM1962" s="365"/>
      <c r="AN1962" s="365"/>
      <c r="AO1962" s="365"/>
    </row>
    <row r="1963" spans="1:41" s="359" customFormat="1" ht="19.5" customHeight="1" x14ac:dyDescent="0.3">
      <c r="A1963" s="476"/>
      <c r="B1963" s="455">
        <v>71955000</v>
      </c>
      <c r="C1963" s="86" t="s">
        <v>45</v>
      </c>
      <c r="D1963" s="86"/>
      <c r="E1963" s="8"/>
      <c r="F1963" s="175"/>
      <c r="G1963" s="2"/>
      <c r="H1963" s="148"/>
      <c r="I1963" s="175"/>
      <c r="J1963" s="42" t="s">
        <v>303</v>
      </c>
      <c r="K1963" s="125">
        <v>50</v>
      </c>
      <c r="L1963" s="189">
        <v>20000</v>
      </c>
      <c r="M1963" s="189">
        <v>20000</v>
      </c>
      <c r="N1963" s="144"/>
      <c r="O1963" s="144"/>
      <c r="P1963" s="144"/>
      <c r="Q1963" s="186">
        <f t="shared" si="703"/>
        <v>20000</v>
      </c>
      <c r="R1963" s="358"/>
      <c r="S1963" s="358"/>
      <c r="T1963" s="358"/>
      <c r="U1963" s="358"/>
      <c r="V1963" s="358"/>
      <c r="W1963" s="358"/>
      <c r="X1963" s="358"/>
      <c r="Y1963" s="358"/>
      <c r="Z1963" s="358"/>
      <c r="AA1963" s="358"/>
      <c r="AB1963" s="358"/>
      <c r="AC1963" s="358"/>
      <c r="AD1963" s="358"/>
      <c r="AE1963" s="358"/>
      <c r="AF1963" s="358"/>
      <c r="AG1963" s="358"/>
      <c r="AH1963" s="358"/>
      <c r="AI1963" s="358"/>
      <c r="AJ1963" s="358"/>
      <c r="AK1963" s="358"/>
      <c r="AL1963" s="352"/>
      <c r="AM1963" s="358"/>
      <c r="AN1963" s="358"/>
      <c r="AO1963" s="358"/>
    </row>
    <row r="1964" spans="1:41" s="362" customFormat="1" ht="18.75" x14ac:dyDescent="0.3">
      <c r="A1964" s="474">
        <v>13</v>
      </c>
      <c r="B1964" s="455">
        <v>71955000</v>
      </c>
      <c r="C1964" s="86" t="s">
        <v>45</v>
      </c>
      <c r="D1964" s="86" t="s">
        <v>45</v>
      </c>
      <c r="E1964" s="8" t="s">
        <v>87</v>
      </c>
      <c r="F1964" s="175">
        <v>25</v>
      </c>
      <c r="G1964" s="2" t="s">
        <v>68</v>
      </c>
      <c r="H1964" s="148">
        <v>5760.5</v>
      </c>
      <c r="I1964" s="175">
        <v>292</v>
      </c>
      <c r="J1964" s="443" t="s">
        <v>184</v>
      </c>
      <c r="K1964" s="85" t="s">
        <v>5</v>
      </c>
      <c r="L1964" s="189">
        <f>L1965+L1966</f>
        <v>163766</v>
      </c>
      <c r="M1964" s="189">
        <f t="shared" ref="M1964:P1964" si="713">M1965+M1966</f>
        <v>20000</v>
      </c>
      <c r="N1964" s="189">
        <f t="shared" si="713"/>
        <v>0</v>
      </c>
      <c r="O1964" s="189">
        <f t="shared" si="713"/>
        <v>136577.70000000001</v>
      </c>
      <c r="P1964" s="189">
        <f t="shared" si="713"/>
        <v>7188.2999999999884</v>
      </c>
      <c r="Q1964" s="186">
        <f t="shared" si="703"/>
        <v>163766</v>
      </c>
      <c r="R1964" s="360"/>
      <c r="S1964" s="360"/>
      <c r="T1964" s="360"/>
      <c r="U1964" s="361"/>
      <c r="V1964" s="360"/>
      <c r="W1964" s="360"/>
      <c r="X1964" s="360"/>
      <c r="Y1964" s="360"/>
      <c r="Z1964" s="360"/>
      <c r="AA1964" s="360"/>
      <c r="AB1964" s="360"/>
      <c r="AC1964" s="360"/>
      <c r="AD1964" s="360"/>
      <c r="AE1964" s="360"/>
      <c r="AF1964" s="360"/>
      <c r="AG1964" s="360"/>
      <c r="AH1964" s="360"/>
      <c r="AI1964" s="360"/>
      <c r="AJ1964" s="360"/>
      <c r="AK1964" s="360"/>
      <c r="AL1964" s="352"/>
      <c r="AM1964" s="360"/>
      <c r="AN1964" s="360"/>
      <c r="AO1964" s="360"/>
    </row>
    <row r="1965" spans="1:41" s="364" customFormat="1" ht="48" customHeight="1" x14ac:dyDescent="0.3">
      <c r="A1965" s="475"/>
      <c r="B1965" s="455">
        <v>71955000</v>
      </c>
      <c r="C1965" s="86" t="s">
        <v>45</v>
      </c>
      <c r="D1965" s="86"/>
      <c r="E1965" s="8"/>
      <c r="F1965" s="175"/>
      <c r="G1965" s="2"/>
      <c r="H1965" s="148"/>
      <c r="I1965" s="175"/>
      <c r="J1965" s="5" t="s">
        <v>185</v>
      </c>
      <c r="K1965" s="124">
        <v>20</v>
      </c>
      <c r="L1965" s="189">
        <v>143766</v>
      </c>
      <c r="M1965" s="189"/>
      <c r="N1965" s="144"/>
      <c r="O1965" s="144">
        <v>136577.70000000001</v>
      </c>
      <c r="P1965" s="186">
        <f>L1965-O1965</f>
        <v>7188.2999999999884</v>
      </c>
      <c r="Q1965" s="186">
        <f t="shared" si="703"/>
        <v>143766</v>
      </c>
      <c r="R1965" s="363"/>
      <c r="S1965" s="363"/>
      <c r="T1965" s="363"/>
      <c r="U1965" s="352"/>
      <c r="V1965" s="363"/>
      <c r="W1965" s="363"/>
      <c r="X1965" s="363"/>
      <c r="Y1965" s="363"/>
      <c r="Z1965" s="363"/>
      <c r="AA1965" s="363"/>
      <c r="AB1965" s="363"/>
      <c r="AC1965" s="363"/>
      <c r="AD1965" s="363"/>
      <c r="AE1965" s="363"/>
      <c r="AF1965" s="363"/>
      <c r="AG1965" s="363"/>
      <c r="AH1965" s="363"/>
      <c r="AI1965" s="363"/>
      <c r="AJ1965" s="363"/>
      <c r="AK1965" s="363"/>
      <c r="AL1965" s="352"/>
      <c r="AM1965" s="363"/>
      <c r="AN1965" s="363"/>
      <c r="AO1965" s="363"/>
    </row>
    <row r="1966" spans="1:41" s="368" customFormat="1" ht="19.5" customHeight="1" x14ac:dyDescent="0.3">
      <c r="A1966" s="476"/>
      <c r="B1966" s="455">
        <v>71955000</v>
      </c>
      <c r="C1966" s="86" t="s">
        <v>45</v>
      </c>
      <c r="D1966" s="86"/>
      <c r="E1966" s="8"/>
      <c r="F1966" s="175"/>
      <c r="G1966" s="2"/>
      <c r="H1966" s="148"/>
      <c r="I1966" s="175"/>
      <c r="J1966" s="5" t="s">
        <v>303</v>
      </c>
      <c r="K1966" s="125">
        <v>50</v>
      </c>
      <c r="L1966" s="189">
        <v>20000</v>
      </c>
      <c r="M1966" s="189">
        <v>20000</v>
      </c>
      <c r="N1966" s="144"/>
      <c r="O1966" s="144"/>
      <c r="P1966" s="144"/>
      <c r="Q1966" s="186">
        <f t="shared" si="703"/>
        <v>20000</v>
      </c>
      <c r="R1966" s="367"/>
      <c r="S1966" s="367"/>
      <c r="T1966" s="367"/>
      <c r="U1966" s="367"/>
      <c r="V1966" s="367"/>
      <c r="W1966" s="367"/>
      <c r="X1966" s="367"/>
      <c r="Y1966" s="367"/>
      <c r="Z1966" s="367"/>
      <c r="AA1966" s="367"/>
      <c r="AB1966" s="367"/>
      <c r="AC1966" s="367"/>
      <c r="AD1966" s="367"/>
      <c r="AE1966" s="367"/>
      <c r="AF1966" s="367"/>
      <c r="AG1966" s="367"/>
      <c r="AH1966" s="367"/>
      <c r="AI1966" s="367"/>
      <c r="AJ1966" s="367"/>
      <c r="AK1966" s="367"/>
      <c r="AL1966" s="352"/>
      <c r="AM1966" s="367"/>
      <c r="AN1966" s="367"/>
      <c r="AO1966" s="367"/>
    </row>
    <row r="1967" spans="1:41" s="370" customFormat="1" ht="18.75" x14ac:dyDescent="0.3">
      <c r="A1967" s="474">
        <v>14</v>
      </c>
      <c r="B1967" s="455">
        <v>71955000</v>
      </c>
      <c r="C1967" s="86" t="s">
        <v>45</v>
      </c>
      <c r="D1967" s="444" t="s">
        <v>45</v>
      </c>
      <c r="E1967" s="448" t="s">
        <v>315</v>
      </c>
      <c r="F1967" s="101">
        <v>71</v>
      </c>
      <c r="G1967" s="454" t="s">
        <v>68</v>
      </c>
      <c r="H1967" s="147">
        <v>3282.7</v>
      </c>
      <c r="I1967" s="174">
        <v>143</v>
      </c>
      <c r="J1967" s="5" t="s">
        <v>184</v>
      </c>
      <c r="K1967" s="85" t="s">
        <v>5</v>
      </c>
      <c r="L1967" s="189">
        <f>L1968+L1969</f>
        <v>125531</v>
      </c>
      <c r="M1967" s="189">
        <f t="shared" ref="M1967:P1967" si="714">M1968+M1969</f>
        <v>20000</v>
      </c>
      <c r="N1967" s="189">
        <f t="shared" si="714"/>
        <v>0</v>
      </c>
      <c r="O1967" s="189">
        <f t="shared" si="714"/>
        <v>100254.45</v>
      </c>
      <c r="P1967" s="189">
        <f t="shared" si="714"/>
        <v>5276.5500000000029</v>
      </c>
      <c r="Q1967" s="186">
        <f t="shared" si="703"/>
        <v>125531</v>
      </c>
      <c r="R1967" s="369"/>
      <c r="S1967" s="369"/>
      <c r="T1967" s="369"/>
      <c r="U1967" s="369"/>
      <c r="V1967" s="369"/>
      <c r="W1967" s="369"/>
      <c r="X1967" s="369"/>
      <c r="Y1967" s="369"/>
      <c r="Z1967" s="369"/>
      <c r="AA1967" s="369"/>
      <c r="AB1967" s="369"/>
      <c r="AC1967" s="369"/>
      <c r="AD1967" s="369"/>
      <c r="AE1967" s="369"/>
      <c r="AF1967" s="369"/>
      <c r="AG1967" s="369"/>
      <c r="AH1967" s="369"/>
      <c r="AI1967" s="369"/>
      <c r="AJ1967" s="369"/>
      <c r="AK1967" s="369"/>
      <c r="AL1967" s="352"/>
      <c r="AM1967" s="369"/>
      <c r="AN1967" s="369"/>
      <c r="AO1967" s="369"/>
    </row>
    <row r="1968" spans="1:41" s="370" customFormat="1" ht="48" customHeight="1" x14ac:dyDescent="0.3">
      <c r="A1968" s="475"/>
      <c r="B1968" s="455">
        <v>71955000</v>
      </c>
      <c r="C1968" s="86" t="s">
        <v>45</v>
      </c>
      <c r="D1968" s="5"/>
      <c r="E1968" s="5"/>
      <c r="F1968" s="176"/>
      <c r="G1968" s="81"/>
      <c r="H1968" s="145"/>
      <c r="I1968" s="101"/>
      <c r="J1968" s="5" t="s">
        <v>185</v>
      </c>
      <c r="K1968" s="20">
        <v>20</v>
      </c>
      <c r="L1968" s="189">
        <v>105531</v>
      </c>
      <c r="M1968" s="186"/>
      <c r="N1968" s="186"/>
      <c r="O1968" s="186">
        <v>100254.45</v>
      </c>
      <c r="P1968" s="186">
        <f>L1968-O1968</f>
        <v>5276.5500000000029</v>
      </c>
      <c r="Q1968" s="186">
        <f t="shared" si="703"/>
        <v>105531</v>
      </c>
      <c r="R1968" s="369"/>
      <c r="S1968" s="369"/>
      <c r="T1968" s="369"/>
      <c r="U1968" s="369"/>
      <c r="V1968" s="369"/>
      <c r="W1968" s="369"/>
      <c r="X1968" s="369"/>
      <c r="Y1968" s="369"/>
      <c r="Z1968" s="369"/>
      <c r="AA1968" s="369"/>
      <c r="AB1968" s="369"/>
      <c r="AC1968" s="369"/>
      <c r="AD1968" s="369"/>
      <c r="AE1968" s="369"/>
      <c r="AF1968" s="369"/>
      <c r="AG1968" s="369"/>
      <c r="AH1968" s="369"/>
      <c r="AI1968" s="369"/>
      <c r="AJ1968" s="369"/>
      <c r="AK1968" s="369"/>
      <c r="AL1968" s="352"/>
      <c r="AM1968" s="369"/>
      <c r="AN1968" s="369"/>
      <c r="AO1968" s="369"/>
    </row>
    <row r="1969" spans="1:41" s="370" customFormat="1" ht="19.5" customHeight="1" x14ac:dyDescent="0.3">
      <c r="A1969" s="476"/>
      <c r="B1969" s="455">
        <v>71955000</v>
      </c>
      <c r="C1969" s="86" t="s">
        <v>45</v>
      </c>
      <c r="D1969" s="86"/>
      <c r="E1969" s="8"/>
      <c r="F1969" s="175"/>
      <c r="G1969" s="2"/>
      <c r="H1969" s="148"/>
      <c r="I1969" s="175"/>
      <c r="J1969" s="448" t="s">
        <v>303</v>
      </c>
      <c r="K1969" s="129">
        <v>50</v>
      </c>
      <c r="L1969" s="189">
        <v>20000</v>
      </c>
      <c r="M1969" s="189">
        <v>20000</v>
      </c>
      <c r="N1969" s="189"/>
      <c r="O1969" s="189"/>
      <c r="P1969" s="189"/>
      <c r="Q1969" s="186">
        <f t="shared" si="703"/>
        <v>20000</v>
      </c>
      <c r="R1969" s="369"/>
      <c r="S1969" s="369"/>
      <c r="T1969" s="369"/>
      <c r="U1969" s="369"/>
      <c r="V1969" s="369"/>
      <c r="W1969" s="369"/>
      <c r="X1969" s="369"/>
      <c r="Y1969" s="369"/>
      <c r="Z1969" s="369"/>
      <c r="AA1969" s="369"/>
      <c r="AB1969" s="369"/>
      <c r="AC1969" s="369"/>
      <c r="AD1969" s="369"/>
      <c r="AE1969" s="369"/>
      <c r="AF1969" s="369"/>
      <c r="AG1969" s="369"/>
      <c r="AH1969" s="369"/>
      <c r="AI1969" s="369"/>
      <c r="AJ1969" s="369"/>
      <c r="AK1969" s="369"/>
      <c r="AL1969" s="352"/>
      <c r="AM1969" s="369"/>
      <c r="AN1969" s="369"/>
      <c r="AO1969" s="369"/>
    </row>
    <row r="1970" spans="1:41" s="368" customFormat="1" ht="18.75" x14ac:dyDescent="0.3">
      <c r="A1970" s="474">
        <v>15</v>
      </c>
      <c r="B1970" s="455">
        <v>71955000</v>
      </c>
      <c r="C1970" s="86" t="s">
        <v>45</v>
      </c>
      <c r="D1970" s="5" t="s">
        <v>45</v>
      </c>
      <c r="E1970" s="5" t="s">
        <v>315</v>
      </c>
      <c r="F1970" s="176">
        <v>94</v>
      </c>
      <c r="G1970" s="81" t="s">
        <v>68</v>
      </c>
      <c r="H1970" s="145">
        <v>6571.6</v>
      </c>
      <c r="I1970" s="101">
        <v>348</v>
      </c>
      <c r="J1970" s="5" t="s">
        <v>184</v>
      </c>
      <c r="K1970" s="20" t="s">
        <v>5</v>
      </c>
      <c r="L1970" s="189">
        <f>L1971+L1972</f>
        <v>177965</v>
      </c>
      <c r="M1970" s="189">
        <f t="shared" ref="M1970:P1970" si="715">M1971+M1972</f>
        <v>20000</v>
      </c>
      <c r="N1970" s="189">
        <f t="shared" si="715"/>
        <v>0</v>
      </c>
      <c r="O1970" s="189">
        <f t="shared" si="715"/>
        <v>150066.75</v>
      </c>
      <c r="P1970" s="189">
        <f t="shared" si="715"/>
        <v>7898.25</v>
      </c>
      <c r="Q1970" s="186">
        <f t="shared" si="703"/>
        <v>177965</v>
      </c>
      <c r="R1970" s="367"/>
      <c r="S1970" s="367"/>
      <c r="T1970" s="367"/>
      <c r="U1970" s="367"/>
      <c r="V1970" s="367"/>
      <c r="W1970" s="367"/>
      <c r="X1970" s="367"/>
      <c r="Y1970" s="367"/>
      <c r="Z1970" s="367"/>
      <c r="AA1970" s="367"/>
      <c r="AB1970" s="367"/>
      <c r="AC1970" s="367"/>
      <c r="AD1970" s="367"/>
      <c r="AE1970" s="367"/>
      <c r="AF1970" s="367"/>
      <c r="AG1970" s="367"/>
      <c r="AH1970" s="367"/>
      <c r="AI1970" s="367"/>
      <c r="AJ1970" s="367"/>
      <c r="AK1970" s="367"/>
      <c r="AL1970" s="352"/>
      <c r="AM1970" s="367"/>
      <c r="AN1970" s="367"/>
      <c r="AO1970" s="367"/>
    </row>
    <row r="1971" spans="1:41" s="372" customFormat="1" ht="48" customHeight="1" x14ac:dyDescent="0.25">
      <c r="A1971" s="475"/>
      <c r="B1971" s="455">
        <v>71955000</v>
      </c>
      <c r="C1971" s="86" t="s">
        <v>45</v>
      </c>
      <c r="D1971" s="86"/>
      <c r="E1971" s="8"/>
      <c r="F1971" s="175"/>
      <c r="G1971" s="2"/>
      <c r="H1971" s="148"/>
      <c r="I1971" s="175"/>
      <c r="J1971" s="5" t="s">
        <v>185</v>
      </c>
      <c r="K1971" s="129">
        <v>20</v>
      </c>
      <c r="L1971" s="189">
        <v>157965</v>
      </c>
      <c r="M1971" s="144"/>
      <c r="N1971" s="144"/>
      <c r="O1971" s="144">
        <v>150066.75</v>
      </c>
      <c r="P1971" s="186">
        <f>L1971-O1971</f>
        <v>7898.25</v>
      </c>
      <c r="Q1971" s="186">
        <f t="shared" si="703"/>
        <v>157965</v>
      </c>
      <c r="R1971" s="371"/>
      <c r="S1971" s="371"/>
      <c r="T1971" s="371"/>
      <c r="U1971" s="371"/>
      <c r="V1971" s="371"/>
      <c r="W1971" s="371"/>
      <c r="X1971" s="371"/>
      <c r="Y1971" s="371"/>
      <c r="Z1971" s="371"/>
      <c r="AA1971" s="371"/>
      <c r="AB1971" s="371"/>
      <c r="AC1971" s="371"/>
      <c r="AD1971" s="371"/>
      <c r="AE1971" s="371"/>
      <c r="AF1971" s="371"/>
      <c r="AG1971" s="371"/>
      <c r="AH1971" s="371"/>
      <c r="AI1971" s="371"/>
      <c r="AJ1971" s="371"/>
      <c r="AK1971" s="371"/>
      <c r="AL1971" s="361"/>
      <c r="AM1971" s="371"/>
      <c r="AN1971" s="371"/>
      <c r="AO1971" s="371"/>
    </row>
    <row r="1972" spans="1:41" s="370" customFormat="1" ht="19.5" customHeight="1" x14ac:dyDescent="0.3">
      <c r="A1972" s="476"/>
      <c r="B1972" s="455">
        <v>71955000</v>
      </c>
      <c r="C1972" s="86" t="s">
        <v>45</v>
      </c>
      <c r="D1972" s="5"/>
      <c r="E1972" s="5"/>
      <c r="F1972" s="176"/>
      <c r="G1972" s="81"/>
      <c r="H1972" s="145"/>
      <c r="I1972" s="101"/>
      <c r="J1972" s="5" t="s">
        <v>303</v>
      </c>
      <c r="K1972" s="20">
        <v>50</v>
      </c>
      <c r="L1972" s="189">
        <v>20000</v>
      </c>
      <c r="M1972" s="189">
        <v>20000</v>
      </c>
      <c r="N1972" s="186"/>
      <c r="O1972" s="186"/>
      <c r="P1972" s="186"/>
      <c r="Q1972" s="186">
        <f t="shared" si="703"/>
        <v>20000</v>
      </c>
      <c r="R1972" s="369"/>
      <c r="S1972" s="369"/>
      <c r="T1972" s="369"/>
      <c r="U1972" s="369"/>
      <c r="V1972" s="369"/>
      <c r="W1972" s="369"/>
      <c r="X1972" s="369"/>
      <c r="Y1972" s="369"/>
      <c r="Z1972" s="369"/>
      <c r="AA1972" s="369"/>
      <c r="AB1972" s="369"/>
      <c r="AC1972" s="369"/>
      <c r="AD1972" s="369"/>
      <c r="AE1972" s="369"/>
      <c r="AF1972" s="369"/>
      <c r="AG1972" s="369"/>
      <c r="AH1972" s="369"/>
      <c r="AI1972" s="369"/>
      <c r="AJ1972" s="369"/>
      <c r="AK1972" s="369"/>
      <c r="AL1972" s="352"/>
      <c r="AM1972" s="369"/>
      <c r="AN1972" s="369"/>
      <c r="AO1972" s="369"/>
    </row>
    <row r="1973" spans="1:41" s="370" customFormat="1" ht="18.75" x14ac:dyDescent="0.3">
      <c r="A1973" s="474">
        <v>16</v>
      </c>
      <c r="B1973" s="455">
        <v>71955000</v>
      </c>
      <c r="C1973" s="86" t="s">
        <v>45</v>
      </c>
      <c r="D1973" s="86" t="s">
        <v>45</v>
      </c>
      <c r="E1973" s="8" t="s">
        <v>315</v>
      </c>
      <c r="F1973" s="175">
        <v>95</v>
      </c>
      <c r="G1973" s="2" t="s">
        <v>68</v>
      </c>
      <c r="H1973" s="148">
        <v>3286.3</v>
      </c>
      <c r="I1973" s="175">
        <v>148</v>
      </c>
      <c r="J1973" s="448" t="s">
        <v>184</v>
      </c>
      <c r="K1973" s="129" t="s">
        <v>5</v>
      </c>
      <c r="L1973" s="189">
        <f>L1974+L1975</f>
        <v>125409</v>
      </c>
      <c r="M1973" s="189">
        <f t="shared" ref="M1973:P1973" si="716">M1974+M1975</f>
        <v>20000</v>
      </c>
      <c r="N1973" s="189">
        <f t="shared" si="716"/>
        <v>0</v>
      </c>
      <c r="O1973" s="189">
        <f t="shared" si="716"/>
        <v>100138.55</v>
      </c>
      <c r="P1973" s="189">
        <f t="shared" si="716"/>
        <v>5270.4499999999971</v>
      </c>
      <c r="Q1973" s="186">
        <f t="shared" si="703"/>
        <v>125409</v>
      </c>
      <c r="R1973" s="369"/>
      <c r="S1973" s="369"/>
      <c r="T1973" s="369"/>
      <c r="U1973" s="369"/>
      <c r="V1973" s="369"/>
      <c r="W1973" s="369"/>
      <c r="X1973" s="369"/>
      <c r="Y1973" s="369"/>
      <c r="Z1973" s="369"/>
      <c r="AA1973" s="369"/>
      <c r="AB1973" s="369"/>
      <c r="AC1973" s="369"/>
      <c r="AD1973" s="369"/>
      <c r="AE1973" s="369"/>
      <c r="AF1973" s="369"/>
      <c r="AG1973" s="369"/>
      <c r="AH1973" s="369"/>
      <c r="AI1973" s="369"/>
      <c r="AJ1973" s="369"/>
      <c r="AK1973" s="369"/>
      <c r="AL1973" s="352"/>
      <c r="AM1973" s="369"/>
      <c r="AN1973" s="369"/>
      <c r="AO1973" s="369"/>
    </row>
    <row r="1974" spans="1:41" s="370" customFormat="1" ht="48" customHeight="1" x14ac:dyDescent="0.3">
      <c r="A1974" s="475"/>
      <c r="B1974" s="455">
        <v>71955000</v>
      </c>
      <c r="C1974" s="86" t="s">
        <v>45</v>
      </c>
      <c r="D1974" s="86"/>
      <c r="E1974" s="8"/>
      <c r="F1974" s="175"/>
      <c r="G1974" s="2"/>
      <c r="H1974" s="148"/>
      <c r="I1974" s="175"/>
      <c r="J1974" s="5" t="s">
        <v>185</v>
      </c>
      <c r="K1974" s="126">
        <v>20</v>
      </c>
      <c r="L1974" s="189">
        <v>105409</v>
      </c>
      <c r="M1974" s="144"/>
      <c r="N1974" s="144"/>
      <c r="O1974" s="144">
        <v>100138.55</v>
      </c>
      <c r="P1974" s="186">
        <f>L1974-O1974</f>
        <v>5270.4499999999971</v>
      </c>
      <c r="Q1974" s="186">
        <f t="shared" si="703"/>
        <v>105409</v>
      </c>
      <c r="R1974" s="369"/>
      <c r="S1974" s="369"/>
      <c r="T1974" s="369"/>
      <c r="U1974" s="369"/>
      <c r="V1974" s="369"/>
      <c r="W1974" s="369"/>
      <c r="X1974" s="369"/>
      <c r="Y1974" s="369"/>
      <c r="Z1974" s="369"/>
      <c r="AA1974" s="369"/>
      <c r="AB1974" s="369"/>
      <c r="AC1974" s="369"/>
      <c r="AD1974" s="369"/>
      <c r="AE1974" s="369"/>
      <c r="AF1974" s="369"/>
      <c r="AG1974" s="369"/>
      <c r="AH1974" s="369"/>
      <c r="AI1974" s="369"/>
      <c r="AJ1974" s="369"/>
      <c r="AK1974" s="369"/>
      <c r="AL1974" s="352"/>
      <c r="AM1974" s="369"/>
      <c r="AN1974" s="369"/>
      <c r="AO1974" s="369"/>
    </row>
    <row r="1975" spans="1:41" s="370" customFormat="1" ht="19.5" customHeight="1" x14ac:dyDescent="0.3">
      <c r="A1975" s="476"/>
      <c r="B1975" s="455">
        <v>71955000</v>
      </c>
      <c r="C1975" s="86" t="s">
        <v>45</v>
      </c>
      <c r="D1975" s="86"/>
      <c r="E1975" s="8"/>
      <c r="F1975" s="175"/>
      <c r="G1975" s="2"/>
      <c r="H1975" s="148"/>
      <c r="I1975" s="175"/>
      <c r="J1975" s="42" t="s">
        <v>303</v>
      </c>
      <c r="K1975" s="125">
        <v>50</v>
      </c>
      <c r="L1975" s="189">
        <v>20000</v>
      </c>
      <c r="M1975" s="189">
        <v>20000</v>
      </c>
      <c r="N1975" s="144"/>
      <c r="O1975" s="144"/>
      <c r="P1975" s="144"/>
      <c r="Q1975" s="186">
        <f t="shared" si="703"/>
        <v>20000</v>
      </c>
      <c r="R1975" s="369"/>
      <c r="S1975" s="369"/>
      <c r="T1975" s="369"/>
      <c r="U1975" s="369"/>
      <c r="V1975" s="369"/>
      <c r="W1975" s="369"/>
      <c r="X1975" s="369"/>
      <c r="Y1975" s="369"/>
      <c r="Z1975" s="369"/>
      <c r="AA1975" s="369"/>
      <c r="AB1975" s="369"/>
      <c r="AC1975" s="369"/>
      <c r="AD1975" s="369"/>
      <c r="AE1975" s="369"/>
      <c r="AF1975" s="369"/>
      <c r="AG1975" s="369"/>
      <c r="AH1975" s="369"/>
      <c r="AI1975" s="369"/>
      <c r="AJ1975" s="369"/>
      <c r="AK1975" s="369"/>
      <c r="AL1975" s="352"/>
      <c r="AM1975" s="369"/>
      <c r="AN1975" s="369"/>
      <c r="AO1975" s="369"/>
    </row>
    <row r="1976" spans="1:41" s="359" customFormat="1" ht="18.75" x14ac:dyDescent="0.3">
      <c r="A1976" s="474">
        <v>17</v>
      </c>
      <c r="B1976" s="455">
        <v>71955000</v>
      </c>
      <c r="C1976" s="86" t="s">
        <v>45</v>
      </c>
      <c r="D1976" s="86" t="s">
        <v>45</v>
      </c>
      <c r="E1976" s="8" t="s">
        <v>315</v>
      </c>
      <c r="F1976" s="175">
        <v>103</v>
      </c>
      <c r="G1976" s="2" t="s">
        <v>68</v>
      </c>
      <c r="H1976" s="148">
        <v>4153.3999999999996</v>
      </c>
      <c r="I1976" s="175">
        <v>221</v>
      </c>
      <c r="J1976" s="443" t="s">
        <v>184</v>
      </c>
      <c r="K1976" s="85" t="s">
        <v>5</v>
      </c>
      <c r="L1976" s="189">
        <f>L1977+L1978</f>
        <v>640506</v>
      </c>
      <c r="M1976" s="189">
        <f t="shared" ref="M1976:P1976" si="717">M1977+M1978</f>
        <v>20000</v>
      </c>
      <c r="N1976" s="189">
        <f t="shared" si="717"/>
        <v>0</v>
      </c>
      <c r="O1976" s="189">
        <f t="shared" si="717"/>
        <v>589480.69999999995</v>
      </c>
      <c r="P1976" s="189">
        <f t="shared" si="717"/>
        <v>31025.300000000047</v>
      </c>
      <c r="Q1976" s="186">
        <f t="shared" si="703"/>
        <v>640506</v>
      </c>
      <c r="R1976" s="358"/>
      <c r="S1976" s="358"/>
      <c r="T1976" s="358"/>
      <c r="U1976" s="358"/>
      <c r="V1976" s="358"/>
      <c r="W1976" s="358"/>
      <c r="X1976" s="358"/>
      <c r="Y1976" s="358"/>
      <c r="Z1976" s="358"/>
      <c r="AA1976" s="358"/>
      <c r="AB1976" s="358"/>
      <c r="AC1976" s="358"/>
      <c r="AD1976" s="358"/>
      <c r="AE1976" s="358"/>
      <c r="AF1976" s="358"/>
      <c r="AG1976" s="358"/>
      <c r="AH1976" s="358"/>
      <c r="AI1976" s="358"/>
      <c r="AJ1976" s="358"/>
      <c r="AK1976" s="358"/>
      <c r="AL1976" s="352"/>
      <c r="AM1976" s="358"/>
      <c r="AN1976" s="358"/>
      <c r="AO1976" s="358"/>
    </row>
    <row r="1977" spans="1:41" s="357" customFormat="1" ht="48" customHeight="1" x14ac:dyDescent="0.3">
      <c r="A1977" s="475"/>
      <c r="B1977" s="455">
        <v>71955000</v>
      </c>
      <c r="C1977" s="86" t="s">
        <v>45</v>
      </c>
      <c r="D1977" s="86"/>
      <c r="E1977" s="8"/>
      <c r="F1977" s="175"/>
      <c r="G1977" s="2"/>
      <c r="H1977" s="148"/>
      <c r="I1977" s="175"/>
      <c r="J1977" s="5" t="s">
        <v>185</v>
      </c>
      <c r="K1977" s="124">
        <v>20</v>
      </c>
      <c r="L1977" s="189">
        <v>620506</v>
      </c>
      <c r="M1977" s="144"/>
      <c r="N1977" s="144"/>
      <c r="O1977" s="144">
        <v>589480.69999999995</v>
      </c>
      <c r="P1977" s="186">
        <f>L1977-O1977</f>
        <v>31025.300000000047</v>
      </c>
      <c r="Q1977" s="186">
        <f t="shared" si="703"/>
        <v>620506</v>
      </c>
      <c r="R1977" s="356"/>
      <c r="S1977" s="356"/>
      <c r="T1977" s="356"/>
      <c r="U1977" s="356"/>
      <c r="V1977" s="356"/>
      <c r="W1977" s="356"/>
      <c r="X1977" s="356"/>
      <c r="Y1977" s="356"/>
      <c r="Z1977" s="356"/>
      <c r="AA1977" s="356"/>
      <c r="AB1977" s="356"/>
      <c r="AC1977" s="356"/>
      <c r="AD1977" s="356"/>
      <c r="AE1977" s="356"/>
      <c r="AF1977" s="356"/>
      <c r="AG1977" s="356"/>
      <c r="AH1977" s="356"/>
      <c r="AI1977" s="356"/>
      <c r="AJ1977" s="356"/>
      <c r="AK1977" s="356"/>
      <c r="AL1977" s="352"/>
      <c r="AM1977" s="356"/>
      <c r="AN1977" s="356"/>
      <c r="AO1977" s="356"/>
    </row>
    <row r="1978" spans="1:41" s="370" customFormat="1" ht="19.5" customHeight="1" x14ac:dyDescent="0.3">
      <c r="A1978" s="476"/>
      <c r="B1978" s="455">
        <v>71955000</v>
      </c>
      <c r="C1978" s="86" t="s">
        <v>45</v>
      </c>
      <c r="D1978" s="86"/>
      <c r="E1978" s="8"/>
      <c r="F1978" s="175"/>
      <c r="G1978" s="2"/>
      <c r="H1978" s="148"/>
      <c r="I1978" s="175"/>
      <c r="J1978" s="443" t="s">
        <v>303</v>
      </c>
      <c r="K1978" s="85">
        <v>50</v>
      </c>
      <c r="L1978" s="189">
        <v>20000</v>
      </c>
      <c r="M1978" s="189">
        <v>20000</v>
      </c>
      <c r="N1978" s="144"/>
      <c r="O1978" s="144"/>
      <c r="P1978" s="144"/>
      <c r="Q1978" s="186">
        <f t="shared" si="703"/>
        <v>20000</v>
      </c>
      <c r="R1978" s="369"/>
      <c r="S1978" s="369"/>
      <c r="T1978" s="369"/>
      <c r="U1978" s="369"/>
      <c r="V1978" s="369"/>
      <c r="W1978" s="369"/>
      <c r="X1978" s="369"/>
      <c r="Y1978" s="369"/>
      <c r="Z1978" s="369"/>
      <c r="AA1978" s="369"/>
      <c r="AB1978" s="369"/>
      <c r="AC1978" s="369"/>
      <c r="AD1978" s="369"/>
      <c r="AE1978" s="369"/>
      <c r="AF1978" s="369"/>
      <c r="AG1978" s="369"/>
      <c r="AH1978" s="369"/>
      <c r="AI1978" s="369"/>
      <c r="AJ1978" s="369"/>
      <c r="AK1978" s="369"/>
      <c r="AL1978" s="352"/>
      <c r="AM1978" s="369"/>
      <c r="AN1978" s="369"/>
      <c r="AO1978" s="369"/>
    </row>
    <row r="1979" spans="1:41" s="394" customFormat="1" ht="18.75" x14ac:dyDescent="0.3">
      <c r="A1979" s="474">
        <v>18</v>
      </c>
      <c r="B1979" s="455">
        <v>71955000</v>
      </c>
      <c r="C1979" s="86" t="s">
        <v>45</v>
      </c>
      <c r="D1979" s="86" t="s">
        <v>45</v>
      </c>
      <c r="E1979" s="8" t="s">
        <v>315</v>
      </c>
      <c r="F1979" s="175">
        <v>123</v>
      </c>
      <c r="G1979" s="2" t="s">
        <v>68</v>
      </c>
      <c r="H1979" s="148">
        <v>4120</v>
      </c>
      <c r="I1979" s="175">
        <v>166</v>
      </c>
      <c r="J1979" s="443" t="s">
        <v>184</v>
      </c>
      <c r="K1979" s="85" t="s">
        <v>5</v>
      </c>
      <c r="L1979" s="189">
        <f>L1980+L1981</f>
        <v>461751</v>
      </c>
      <c r="M1979" s="189">
        <f t="shared" ref="M1979:P1979" si="718">M1980+M1981</f>
        <v>20000</v>
      </c>
      <c r="N1979" s="189">
        <f t="shared" si="718"/>
        <v>0</v>
      </c>
      <c r="O1979" s="189">
        <f t="shared" si="718"/>
        <v>419663.45</v>
      </c>
      <c r="P1979" s="189">
        <f t="shared" si="718"/>
        <v>22087.549999999988</v>
      </c>
      <c r="Q1979" s="186">
        <f t="shared" si="703"/>
        <v>461751</v>
      </c>
      <c r="R1979" s="392"/>
      <c r="S1979" s="392"/>
      <c r="T1979" s="392"/>
      <c r="U1979" s="392"/>
      <c r="V1979" s="392"/>
      <c r="W1979" s="392"/>
      <c r="X1979" s="392"/>
      <c r="Y1979" s="392"/>
      <c r="Z1979" s="392"/>
      <c r="AA1979" s="392"/>
      <c r="AB1979" s="392"/>
      <c r="AC1979" s="392"/>
      <c r="AD1979" s="392"/>
      <c r="AE1979" s="392"/>
      <c r="AF1979" s="392"/>
      <c r="AG1979" s="392"/>
      <c r="AH1979" s="392"/>
      <c r="AI1979" s="392"/>
      <c r="AJ1979" s="392"/>
      <c r="AK1979" s="392"/>
      <c r="AL1979" s="393"/>
      <c r="AM1979" s="392"/>
      <c r="AN1979" s="392"/>
      <c r="AO1979" s="392"/>
    </row>
    <row r="1980" spans="1:41" s="396" customFormat="1" ht="48" customHeight="1" x14ac:dyDescent="0.3">
      <c r="A1980" s="475"/>
      <c r="B1980" s="455">
        <v>71955000</v>
      </c>
      <c r="C1980" s="86" t="s">
        <v>45</v>
      </c>
      <c r="D1980" s="86"/>
      <c r="E1980" s="8"/>
      <c r="F1980" s="175"/>
      <c r="G1980" s="2"/>
      <c r="H1980" s="148"/>
      <c r="I1980" s="175"/>
      <c r="J1980" s="5" t="s">
        <v>185</v>
      </c>
      <c r="K1980" s="124">
        <v>20</v>
      </c>
      <c r="L1980" s="189">
        <v>441751</v>
      </c>
      <c r="M1980" s="144"/>
      <c r="N1980" s="144"/>
      <c r="O1980" s="144">
        <v>419663.45</v>
      </c>
      <c r="P1980" s="186">
        <f>L1980-O1980</f>
        <v>22087.549999999988</v>
      </c>
      <c r="Q1980" s="186">
        <f t="shared" si="703"/>
        <v>441751</v>
      </c>
      <c r="R1980" s="395"/>
      <c r="S1980" s="395"/>
      <c r="T1980" s="395"/>
      <c r="U1980" s="395"/>
      <c r="V1980" s="395"/>
      <c r="W1980" s="395"/>
      <c r="X1980" s="395"/>
      <c r="Y1980" s="395"/>
      <c r="Z1980" s="395"/>
      <c r="AA1980" s="395"/>
      <c r="AB1980" s="395"/>
      <c r="AC1980" s="395"/>
      <c r="AD1980" s="395"/>
      <c r="AE1980" s="395"/>
      <c r="AF1980" s="395"/>
      <c r="AG1980" s="395"/>
      <c r="AH1980" s="395"/>
      <c r="AI1980" s="395"/>
      <c r="AJ1980" s="395"/>
      <c r="AK1980" s="395"/>
      <c r="AL1980" s="393"/>
      <c r="AM1980" s="395"/>
      <c r="AN1980" s="395"/>
      <c r="AO1980" s="395"/>
    </row>
    <row r="1981" spans="1:41" s="398" customFormat="1" ht="19.5" customHeight="1" x14ac:dyDescent="0.3">
      <c r="A1981" s="476"/>
      <c r="B1981" s="455">
        <v>71955000</v>
      </c>
      <c r="C1981" s="86" t="s">
        <v>45</v>
      </c>
      <c r="D1981" s="86"/>
      <c r="E1981" s="8"/>
      <c r="F1981" s="175"/>
      <c r="G1981" s="2"/>
      <c r="H1981" s="148"/>
      <c r="I1981" s="175"/>
      <c r="J1981" s="443" t="s">
        <v>303</v>
      </c>
      <c r="K1981" s="85">
        <v>50</v>
      </c>
      <c r="L1981" s="189">
        <v>20000</v>
      </c>
      <c r="M1981" s="189">
        <v>20000</v>
      </c>
      <c r="N1981" s="144"/>
      <c r="O1981" s="144"/>
      <c r="P1981" s="144"/>
      <c r="Q1981" s="186">
        <f t="shared" si="703"/>
        <v>20000</v>
      </c>
      <c r="R1981" s="397"/>
      <c r="S1981" s="397"/>
      <c r="T1981" s="397"/>
      <c r="U1981" s="397"/>
      <c r="V1981" s="397"/>
      <c r="W1981" s="397"/>
      <c r="X1981" s="397"/>
      <c r="Y1981" s="397"/>
      <c r="Z1981" s="397"/>
      <c r="AA1981" s="397"/>
      <c r="AB1981" s="397"/>
      <c r="AC1981" s="397"/>
      <c r="AD1981" s="397"/>
      <c r="AE1981" s="397"/>
      <c r="AF1981" s="397"/>
      <c r="AG1981" s="397"/>
      <c r="AH1981" s="397"/>
      <c r="AI1981" s="397"/>
      <c r="AJ1981" s="397"/>
      <c r="AK1981" s="397"/>
      <c r="AL1981" s="393"/>
      <c r="AM1981" s="397"/>
      <c r="AN1981" s="397"/>
      <c r="AO1981" s="397"/>
    </row>
    <row r="1982" spans="1:41" ht="18" customHeight="1" x14ac:dyDescent="0.25">
      <c r="A1982" s="480" t="s">
        <v>253</v>
      </c>
      <c r="B1982" s="481"/>
      <c r="C1982" s="481"/>
      <c r="D1982" s="481"/>
      <c r="E1982" s="482"/>
      <c r="F1982" s="101">
        <v>75</v>
      </c>
      <c r="G1982" s="454" t="s">
        <v>5</v>
      </c>
      <c r="H1982" s="144">
        <f t="shared" ref="H1982:I1982" si="719">H1984+H1987+H1990+H1994+H1998+H2001+H2004+H2007+H2011+H2015+H2018+H2021+H2024+H2029+H2032+H2035+H2038+H2041+H2045+H2048+H2051+H2055+H2062+H2068+H2075+H2082+H2086+H2093+H2096+H2102+H2105+H2108+H2111+H2114+H2117+H2122+H2127+H2133+H2136+H2139+H2142+H2145+H2148+H2151+H2154+H2157+H2160+H2163+H2166+H2169+H2172+H2175+H2178+H2181+H2184+H2187+H2190+H2193+H2196+H2199+H2202+H2205+H2208+H2211+H2214+H2217+H2220+H2223+H2226+H2229+H2232+H2235+H2238+H2241+H2130</f>
        <v>430432.24000000005</v>
      </c>
      <c r="I1982" s="173">
        <f t="shared" si="719"/>
        <v>18410</v>
      </c>
      <c r="J1982" s="454" t="s">
        <v>5</v>
      </c>
      <c r="K1982" s="7" t="s">
        <v>5</v>
      </c>
      <c r="L1982" s="144">
        <f>L1984+L1987+L1990+L1994+L1998+L2001+L2004+L2007+L2011+L2015+L2018+L2021+L2024+L2029+L2032+L2035+L2038+L2041+L2045+L2048+L2051+L2055+L2062+L2068+L2075+L2082+L2086+L2093+L2096+L2102+L2105+L2108+L2111+L2114+L2117+L2122+L2127+L2133+L2136+L2139+L2142+L2145+L2148+L2151+L2154+L2157+L2160+L2163+L2166+L2169+L2172+L2175+L2178+L2181+L2184+L2187+L2190+L2193+L2196+L2199+L2202+L2205+L2208+L2211+L2214+L2217+L2220+L2223+L2226+L2229+L2232+L2235+L2238+L2241+L2130</f>
        <v>287850128</v>
      </c>
      <c r="M1982" s="144">
        <f t="shared" ref="M1982:P1982" si="720">M1984+M1987+M1990+M1994+M1998+M2001+M2004+M2007+M2011+M2015+M2018+M2021+M2024+M2029+M2032+M2035+M2038+M2041+M2045+M2048+M2051+M2055+M2062+M2068+M2075+M2082+M2086+M2093+M2096+M2102+M2105+M2108+M2111+M2114+M2117+M2122+M2127+M2133+M2136+M2139+M2142+M2145+M2148+M2151+M2154+M2157+M2160+M2163+M2166+M2169+M2172+M2175+M2178+M2181+M2184+M2187+M2190+M2193+M2196+M2199+M2202+M2205+M2208+M2211+M2214+M2217+M2220+M2223+M2226+M2229+M2232+M2235+M2238+M2241+M2130</f>
        <v>279471422</v>
      </c>
      <c r="N1982" s="144">
        <f t="shared" si="720"/>
        <v>0</v>
      </c>
      <c r="O1982" s="144">
        <f>O1984+O1987+O1990+O1994+O1998+O2001+O2004+O2007+O2011+O2015+O2018+O2021+O2024+O2029+O1983+O2032+O2035+O2038+O2041+O2045+O2048+O2051+O2055+O2062+O2068+O2075+O2082+O2086+O2093+O2096+O2102+O2105+O2108+O2111+O2114+O2117+O2122+O2127+O2133+O2136+O2139+O2142+O2145+O2148+O2151+O2154+O2157+O2160+O2163+O2166+O2169+O2172+O2175+O2178+O2181+O2184+O2187+O2190+O2193+O2196+O2199+O2202+O2205+O2208+O2211+O2214+O2217+O2220+O2223+O2226+O2229+O2232+O2235+O2238+O2241+O2130</f>
        <v>9000000</v>
      </c>
      <c r="P1982" s="144">
        <f t="shared" si="720"/>
        <v>418935.29999999981</v>
      </c>
      <c r="Q1982" s="186">
        <f t="shared" si="703"/>
        <v>288890357.30000001</v>
      </c>
    </row>
    <row r="1983" spans="1:41" ht="18" customHeight="1" x14ac:dyDescent="0.25">
      <c r="A1983" s="448"/>
      <c r="B1983" s="480" t="s">
        <v>97</v>
      </c>
      <c r="C1983" s="481"/>
      <c r="D1983" s="481"/>
      <c r="E1983" s="481"/>
      <c r="F1983" s="481"/>
      <c r="G1983" s="481"/>
      <c r="H1983" s="481"/>
      <c r="I1983" s="482"/>
      <c r="J1983" s="454" t="s">
        <v>5</v>
      </c>
      <c r="K1983" s="7" t="s">
        <v>5</v>
      </c>
      <c r="L1983" s="186"/>
      <c r="M1983" s="187"/>
      <c r="N1983" s="187"/>
      <c r="O1983" s="186">
        <v>1040229.3</v>
      </c>
      <c r="P1983" s="187"/>
      <c r="Q1983" s="186">
        <f t="shared" si="703"/>
        <v>1040229.3</v>
      </c>
    </row>
    <row r="1984" spans="1:41" ht="18" customHeight="1" x14ac:dyDescent="0.25">
      <c r="A1984" s="437">
        <v>1</v>
      </c>
      <c r="B1984" s="454">
        <v>71956000</v>
      </c>
      <c r="C1984" s="448" t="s">
        <v>39</v>
      </c>
      <c r="D1984" s="448" t="s">
        <v>39</v>
      </c>
      <c r="E1984" s="448" t="s">
        <v>350</v>
      </c>
      <c r="F1984" s="101" t="s">
        <v>125</v>
      </c>
      <c r="G1984" s="454" t="s">
        <v>68</v>
      </c>
      <c r="H1984" s="143">
        <v>7241.3</v>
      </c>
      <c r="I1984" s="101">
        <v>329</v>
      </c>
      <c r="J1984" s="448" t="s">
        <v>184</v>
      </c>
      <c r="K1984" s="7" t="s">
        <v>5</v>
      </c>
      <c r="L1984" s="189">
        <f>L1985+L1986</f>
        <v>10560950</v>
      </c>
      <c r="M1984" s="189">
        <f t="shared" ref="M1984:P1984" si="721">M1985+M1986</f>
        <v>10560950</v>
      </c>
      <c r="N1984" s="189">
        <f t="shared" si="721"/>
        <v>0</v>
      </c>
      <c r="O1984" s="189">
        <f t="shared" si="721"/>
        <v>0</v>
      </c>
      <c r="P1984" s="189">
        <f t="shared" si="721"/>
        <v>0</v>
      </c>
      <c r="Q1984" s="186">
        <f t="shared" si="703"/>
        <v>10560950</v>
      </c>
    </row>
    <row r="1985" spans="1:17" ht="18" customHeight="1" x14ac:dyDescent="0.25">
      <c r="A1985" s="438"/>
      <c r="B1985" s="454">
        <v>71956000</v>
      </c>
      <c r="C1985" s="448" t="s">
        <v>39</v>
      </c>
      <c r="D1985" s="448"/>
      <c r="E1985" s="448"/>
      <c r="F1985" s="101"/>
      <c r="G1985" s="454"/>
      <c r="H1985" s="143"/>
      <c r="I1985" s="101"/>
      <c r="J1985" s="88" t="s">
        <v>189</v>
      </c>
      <c r="K1985" s="7">
        <v>21</v>
      </c>
      <c r="L1985" s="189">
        <v>221270</v>
      </c>
      <c r="M1985" s="189">
        <v>221270</v>
      </c>
      <c r="N1985" s="164"/>
      <c r="O1985" s="225"/>
      <c r="P1985" s="225"/>
      <c r="Q1985" s="186">
        <f t="shared" si="703"/>
        <v>221270</v>
      </c>
    </row>
    <row r="1986" spans="1:17" ht="33" customHeight="1" x14ac:dyDescent="0.25">
      <c r="A1986" s="439"/>
      <c r="B1986" s="454">
        <v>71956000</v>
      </c>
      <c r="C1986" s="448" t="s">
        <v>39</v>
      </c>
      <c r="D1986" s="448"/>
      <c r="E1986" s="448"/>
      <c r="F1986" s="101"/>
      <c r="G1986" s="454"/>
      <c r="H1986" s="143"/>
      <c r="I1986" s="101"/>
      <c r="J1986" s="16" t="s">
        <v>194</v>
      </c>
      <c r="K1986" s="2" t="s">
        <v>37</v>
      </c>
      <c r="L1986" s="189">
        <v>10339680</v>
      </c>
      <c r="M1986" s="189">
        <v>10339680</v>
      </c>
      <c r="N1986" s="164"/>
      <c r="O1986" s="164"/>
      <c r="P1986" s="164"/>
      <c r="Q1986" s="186">
        <f t="shared" si="703"/>
        <v>10339680</v>
      </c>
    </row>
    <row r="1987" spans="1:17" ht="18" customHeight="1" x14ac:dyDescent="0.25">
      <c r="A1987" s="437">
        <v>2</v>
      </c>
      <c r="B1987" s="454">
        <v>71956000</v>
      </c>
      <c r="C1987" s="448" t="s">
        <v>39</v>
      </c>
      <c r="D1987" s="448" t="s">
        <v>39</v>
      </c>
      <c r="E1987" s="448" t="s">
        <v>350</v>
      </c>
      <c r="F1987" s="101" t="s">
        <v>254</v>
      </c>
      <c r="G1987" s="454" t="s">
        <v>68</v>
      </c>
      <c r="H1987" s="143">
        <v>4064.9</v>
      </c>
      <c r="I1987" s="101">
        <v>208</v>
      </c>
      <c r="J1987" s="448" t="s">
        <v>184</v>
      </c>
      <c r="K1987" s="2" t="s">
        <v>5</v>
      </c>
      <c r="L1987" s="189">
        <f>L1988+L1989</f>
        <v>3657690</v>
      </c>
      <c r="M1987" s="189">
        <f t="shared" ref="M1987:P1987" si="722">M1988+M1989</f>
        <v>3657690</v>
      </c>
      <c r="N1987" s="189">
        <f t="shared" si="722"/>
        <v>0</v>
      </c>
      <c r="O1987" s="189">
        <f t="shared" si="722"/>
        <v>0</v>
      </c>
      <c r="P1987" s="189">
        <f t="shared" si="722"/>
        <v>0</v>
      </c>
      <c r="Q1987" s="186">
        <f t="shared" si="703"/>
        <v>3657690</v>
      </c>
    </row>
    <row r="1988" spans="1:17" ht="18" customHeight="1" x14ac:dyDescent="0.25">
      <c r="A1988" s="438"/>
      <c r="B1988" s="454">
        <v>71956000</v>
      </c>
      <c r="C1988" s="448" t="s">
        <v>39</v>
      </c>
      <c r="D1988" s="448"/>
      <c r="E1988" s="448"/>
      <c r="F1988" s="101"/>
      <c r="G1988" s="454"/>
      <c r="H1988" s="143"/>
      <c r="I1988" s="101"/>
      <c r="J1988" s="16" t="s">
        <v>189</v>
      </c>
      <c r="K1988" s="7">
        <v>21</v>
      </c>
      <c r="L1988" s="189">
        <v>76640</v>
      </c>
      <c r="M1988" s="189">
        <v>76640</v>
      </c>
      <c r="N1988" s="164"/>
      <c r="O1988" s="225"/>
      <c r="P1988" s="225"/>
      <c r="Q1988" s="186">
        <f t="shared" si="703"/>
        <v>76640</v>
      </c>
    </row>
    <row r="1989" spans="1:17" ht="18" customHeight="1" x14ac:dyDescent="0.25">
      <c r="A1989" s="439"/>
      <c r="B1989" s="454">
        <v>71956000</v>
      </c>
      <c r="C1989" s="448" t="s">
        <v>39</v>
      </c>
      <c r="D1989" s="448"/>
      <c r="E1989" s="448"/>
      <c r="F1989" s="101"/>
      <c r="G1989" s="454"/>
      <c r="H1989" s="143"/>
      <c r="I1989" s="101"/>
      <c r="J1989" s="16" t="s">
        <v>186</v>
      </c>
      <c r="K1989" s="7">
        <v>10</v>
      </c>
      <c r="L1989" s="189">
        <v>3581050</v>
      </c>
      <c r="M1989" s="189">
        <v>3581050</v>
      </c>
      <c r="N1989" s="164"/>
      <c r="O1989" s="164"/>
      <c r="P1989" s="164"/>
      <c r="Q1989" s="186">
        <f t="shared" si="703"/>
        <v>3581050</v>
      </c>
    </row>
    <row r="1990" spans="1:17" ht="18" customHeight="1" x14ac:dyDescent="0.25">
      <c r="A1990" s="437">
        <v>3</v>
      </c>
      <c r="B1990" s="454">
        <v>71956000</v>
      </c>
      <c r="C1990" s="448" t="s">
        <v>39</v>
      </c>
      <c r="D1990" s="448" t="s">
        <v>39</v>
      </c>
      <c r="E1990" s="448" t="s">
        <v>350</v>
      </c>
      <c r="F1990" s="101" t="s">
        <v>255</v>
      </c>
      <c r="G1990" s="454" t="s">
        <v>68</v>
      </c>
      <c r="H1990" s="143">
        <v>4970.3999999999996</v>
      </c>
      <c r="I1990" s="101">
        <v>194</v>
      </c>
      <c r="J1990" s="448" t="s">
        <v>184</v>
      </c>
      <c r="K1990" s="2" t="s">
        <v>5</v>
      </c>
      <c r="L1990" s="189">
        <f>L1991+L1992+L1993</f>
        <v>5985020</v>
      </c>
      <c r="M1990" s="189">
        <f t="shared" ref="M1990:P1990" si="723">M1991+M1992+M1993</f>
        <v>5985020</v>
      </c>
      <c r="N1990" s="189">
        <f t="shared" si="723"/>
        <v>0</v>
      </c>
      <c r="O1990" s="189">
        <f t="shared" si="723"/>
        <v>0</v>
      </c>
      <c r="P1990" s="189">
        <f t="shared" si="723"/>
        <v>0</v>
      </c>
      <c r="Q1990" s="186">
        <f t="shared" si="703"/>
        <v>5985020</v>
      </c>
    </row>
    <row r="1991" spans="1:17" ht="18" customHeight="1" x14ac:dyDescent="0.25">
      <c r="A1991" s="438"/>
      <c r="B1991" s="454">
        <v>71956000</v>
      </c>
      <c r="C1991" s="448" t="s">
        <v>39</v>
      </c>
      <c r="D1991" s="448"/>
      <c r="E1991" s="448"/>
      <c r="F1991" s="101"/>
      <c r="G1991" s="454"/>
      <c r="H1991" s="143"/>
      <c r="I1991" s="101"/>
      <c r="J1991" s="16" t="s">
        <v>189</v>
      </c>
      <c r="K1991" s="7">
        <v>21</v>
      </c>
      <c r="L1991" s="189">
        <v>125400</v>
      </c>
      <c r="M1991" s="189">
        <v>125400</v>
      </c>
      <c r="N1991" s="164"/>
      <c r="O1991" s="225"/>
      <c r="P1991" s="225"/>
      <c r="Q1991" s="186">
        <f t="shared" si="703"/>
        <v>125400</v>
      </c>
    </row>
    <row r="1992" spans="1:17" ht="18" customHeight="1" x14ac:dyDescent="0.25">
      <c r="A1992" s="438"/>
      <c r="B1992" s="454">
        <v>71956000</v>
      </c>
      <c r="C1992" s="448" t="s">
        <v>39</v>
      </c>
      <c r="D1992" s="448"/>
      <c r="E1992" s="448"/>
      <c r="F1992" s="101"/>
      <c r="G1992" s="454"/>
      <c r="H1992" s="143"/>
      <c r="I1992" s="101"/>
      <c r="J1992" s="16" t="s">
        <v>186</v>
      </c>
      <c r="K1992" s="7">
        <v>10</v>
      </c>
      <c r="L1992" s="189">
        <v>3586710</v>
      </c>
      <c r="M1992" s="189">
        <v>3586710</v>
      </c>
      <c r="N1992" s="164"/>
      <c r="O1992" s="164"/>
      <c r="P1992" s="164"/>
      <c r="Q1992" s="186">
        <f t="shared" si="703"/>
        <v>3586710</v>
      </c>
    </row>
    <row r="1993" spans="1:17" ht="18" customHeight="1" x14ac:dyDescent="0.25">
      <c r="A1993" s="439"/>
      <c r="B1993" s="454">
        <v>71956000</v>
      </c>
      <c r="C1993" s="448" t="s">
        <v>39</v>
      </c>
      <c r="D1993" s="448"/>
      <c r="E1993" s="448"/>
      <c r="F1993" s="101"/>
      <c r="G1993" s="454"/>
      <c r="H1993" s="143"/>
      <c r="I1993" s="101"/>
      <c r="J1993" s="16" t="s">
        <v>191</v>
      </c>
      <c r="K1993" s="20" t="s">
        <v>9</v>
      </c>
      <c r="L1993" s="189">
        <v>2272910</v>
      </c>
      <c r="M1993" s="189">
        <v>2272910</v>
      </c>
      <c r="N1993" s="164"/>
      <c r="O1993" s="164"/>
      <c r="P1993" s="164"/>
      <c r="Q1993" s="186">
        <f t="shared" si="703"/>
        <v>2272910</v>
      </c>
    </row>
    <row r="1994" spans="1:17" ht="18" customHeight="1" x14ac:dyDescent="0.25">
      <c r="A1994" s="437">
        <v>4</v>
      </c>
      <c r="B1994" s="454">
        <v>71956000</v>
      </c>
      <c r="C1994" s="448" t="s">
        <v>39</v>
      </c>
      <c r="D1994" s="448" t="s">
        <v>39</v>
      </c>
      <c r="E1994" s="448" t="s">
        <v>350</v>
      </c>
      <c r="F1994" s="101" t="s">
        <v>256</v>
      </c>
      <c r="G1994" s="454" t="s">
        <v>68</v>
      </c>
      <c r="H1994" s="143">
        <v>4951.7</v>
      </c>
      <c r="I1994" s="101">
        <v>141</v>
      </c>
      <c r="J1994" s="448" t="s">
        <v>184</v>
      </c>
      <c r="K1994" s="2" t="s">
        <v>5</v>
      </c>
      <c r="L1994" s="189">
        <f>L1995+L1996+L1997</f>
        <v>5948950</v>
      </c>
      <c r="M1994" s="189">
        <f t="shared" ref="M1994:P1994" si="724">M1995+M1996+M1997</f>
        <v>5948950</v>
      </c>
      <c r="N1994" s="189">
        <f t="shared" si="724"/>
        <v>0</v>
      </c>
      <c r="O1994" s="189">
        <f t="shared" si="724"/>
        <v>0</v>
      </c>
      <c r="P1994" s="189">
        <f t="shared" si="724"/>
        <v>0</v>
      </c>
      <c r="Q1994" s="186">
        <f t="shared" si="703"/>
        <v>5948950</v>
      </c>
    </row>
    <row r="1995" spans="1:17" ht="18" customHeight="1" x14ac:dyDescent="0.25">
      <c r="A1995" s="438"/>
      <c r="B1995" s="454">
        <v>71956000</v>
      </c>
      <c r="C1995" s="448" t="s">
        <v>39</v>
      </c>
      <c r="D1995" s="448"/>
      <c r="E1995" s="448"/>
      <c r="F1995" s="101"/>
      <c r="G1995" s="454"/>
      <c r="H1995" s="143"/>
      <c r="I1995" s="101"/>
      <c r="J1995" s="16" t="s">
        <v>189</v>
      </c>
      <c r="K1995" s="7">
        <v>21</v>
      </c>
      <c r="L1995" s="189">
        <v>124640</v>
      </c>
      <c r="M1995" s="189">
        <v>124640</v>
      </c>
      <c r="N1995" s="164"/>
      <c r="O1995" s="225"/>
      <c r="P1995" s="225"/>
      <c r="Q1995" s="186">
        <f t="shared" si="703"/>
        <v>124640</v>
      </c>
    </row>
    <row r="1996" spans="1:17" ht="18" customHeight="1" x14ac:dyDescent="0.25">
      <c r="A1996" s="438"/>
      <c r="B1996" s="454">
        <v>71956000</v>
      </c>
      <c r="C1996" s="448" t="s">
        <v>39</v>
      </c>
      <c r="D1996" s="448"/>
      <c r="E1996" s="448"/>
      <c r="F1996" s="101"/>
      <c r="G1996" s="454"/>
      <c r="H1996" s="143"/>
      <c r="I1996" s="101"/>
      <c r="J1996" s="16" t="s">
        <v>186</v>
      </c>
      <c r="K1996" s="7">
        <v>10</v>
      </c>
      <c r="L1996" s="189">
        <v>3565100</v>
      </c>
      <c r="M1996" s="189">
        <v>3565100</v>
      </c>
      <c r="N1996" s="164"/>
      <c r="O1996" s="164"/>
      <c r="P1996" s="164"/>
      <c r="Q1996" s="186">
        <f t="shared" si="703"/>
        <v>3565100</v>
      </c>
    </row>
    <row r="1997" spans="1:17" ht="18" customHeight="1" x14ac:dyDescent="0.25">
      <c r="A1997" s="439"/>
      <c r="B1997" s="454">
        <v>71956000</v>
      </c>
      <c r="C1997" s="448" t="s">
        <v>39</v>
      </c>
      <c r="D1997" s="448"/>
      <c r="E1997" s="448"/>
      <c r="F1997" s="101"/>
      <c r="G1997" s="454"/>
      <c r="H1997" s="143"/>
      <c r="I1997" s="101"/>
      <c r="J1997" s="16" t="s">
        <v>191</v>
      </c>
      <c r="K1997" s="20" t="s">
        <v>9</v>
      </c>
      <c r="L1997" s="189">
        <v>2259210</v>
      </c>
      <c r="M1997" s="189">
        <v>2259210</v>
      </c>
      <c r="N1997" s="164"/>
      <c r="O1997" s="164"/>
      <c r="P1997" s="164"/>
      <c r="Q1997" s="186">
        <f t="shared" si="703"/>
        <v>2259210</v>
      </c>
    </row>
    <row r="1998" spans="1:17" ht="18" customHeight="1" x14ac:dyDescent="0.25">
      <c r="A1998" s="437">
        <v>5</v>
      </c>
      <c r="B1998" s="454">
        <v>71956000</v>
      </c>
      <c r="C1998" s="448" t="s">
        <v>39</v>
      </c>
      <c r="D1998" s="448" t="s">
        <v>39</v>
      </c>
      <c r="E1998" s="448" t="s">
        <v>350</v>
      </c>
      <c r="F1998" s="101" t="s">
        <v>257</v>
      </c>
      <c r="G1998" s="454" t="s">
        <v>68</v>
      </c>
      <c r="H1998" s="143">
        <v>4087.7</v>
      </c>
      <c r="I1998" s="101">
        <v>181</v>
      </c>
      <c r="J1998" s="448" t="s">
        <v>184</v>
      </c>
      <c r="K1998" s="2" t="s">
        <v>5</v>
      </c>
      <c r="L1998" s="189">
        <f>L1999+L2000</f>
        <v>7040640</v>
      </c>
      <c r="M1998" s="189">
        <f t="shared" ref="M1998:P1998" si="725">M1999+M2000</f>
        <v>7040640</v>
      </c>
      <c r="N1998" s="189">
        <f t="shared" si="725"/>
        <v>0</v>
      </c>
      <c r="O1998" s="189">
        <f t="shared" si="725"/>
        <v>0</v>
      </c>
      <c r="P1998" s="189">
        <f t="shared" si="725"/>
        <v>0</v>
      </c>
      <c r="Q1998" s="186">
        <f t="shared" si="703"/>
        <v>7040640</v>
      </c>
    </row>
    <row r="1999" spans="1:17" ht="18" customHeight="1" x14ac:dyDescent="0.25">
      <c r="A1999" s="438"/>
      <c r="B1999" s="454">
        <v>71956000</v>
      </c>
      <c r="C1999" s="448" t="s">
        <v>39</v>
      </c>
      <c r="D1999" s="448"/>
      <c r="E1999" s="448"/>
      <c r="F1999" s="101"/>
      <c r="G1999" s="454"/>
      <c r="H1999" s="143"/>
      <c r="I1999" s="101"/>
      <c r="J1999" s="88" t="s">
        <v>189</v>
      </c>
      <c r="K1999" s="7">
        <v>21</v>
      </c>
      <c r="L1999" s="189">
        <v>147520</v>
      </c>
      <c r="M1999" s="189">
        <v>147520</v>
      </c>
      <c r="N1999" s="164"/>
      <c r="O1999" s="225"/>
      <c r="P1999" s="225"/>
      <c r="Q1999" s="186">
        <f t="shared" si="703"/>
        <v>147520</v>
      </c>
    </row>
    <row r="2000" spans="1:17" ht="33" customHeight="1" x14ac:dyDescent="0.25">
      <c r="A2000" s="439"/>
      <c r="B2000" s="454">
        <v>71956000</v>
      </c>
      <c r="C2000" s="448" t="s">
        <v>39</v>
      </c>
      <c r="D2000" s="448"/>
      <c r="E2000" s="448"/>
      <c r="F2000" s="101"/>
      <c r="G2000" s="454"/>
      <c r="H2000" s="143"/>
      <c r="I2000" s="101"/>
      <c r="J2000" s="16" t="s">
        <v>194</v>
      </c>
      <c r="K2000" s="2" t="s">
        <v>37</v>
      </c>
      <c r="L2000" s="189">
        <v>6893120</v>
      </c>
      <c r="M2000" s="189">
        <v>6893120</v>
      </c>
      <c r="N2000" s="164"/>
      <c r="O2000" s="164"/>
      <c r="P2000" s="164"/>
      <c r="Q2000" s="186">
        <f t="shared" si="703"/>
        <v>6893120</v>
      </c>
    </row>
    <row r="2001" spans="1:17" ht="18" customHeight="1" x14ac:dyDescent="0.25">
      <c r="A2001" s="437">
        <v>6</v>
      </c>
      <c r="B2001" s="454">
        <v>71956000</v>
      </c>
      <c r="C2001" s="448" t="s">
        <v>39</v>
      </c>
      <c r="D2001" s="448" t="s">
        <v>39</v>
      </c>
      <c r="E2001" s="448" t="s">
        <v>352</v>
      </c>
      <c r="F2001" s="101" t="s">
        <v>258</v>
      </c>
      <c r="G2001" s="454" t="s">
        <v>68</v>
      </c>
      <c r="H2001" s="143">
        <v>16839.599999999999</v>
      </c>
      <c r="I2001" s="101">
        <v>821</v>
      </c>
      <c r="J2001" s="448" t="s">
        <v>184</v>
      </c>
      <c r="K2001" s="2" t="s">
        <v>5</v>
      </c>
      <c r="L2001" s="189">
        <f>L2002+L2003</f>
        <v>24642230</v>
      </c>
      <c r="M2001" s="189">
        <f t="shared" ref="M2001:P2001" si="726">M2002+M2003</f>
        <v>24642230</v>
      </c>
      <c r="N2001" s="189">
        <f t="shared" si="726"/>
        <v>0</v>
      </c>
      <c r="O2001" s="189">
        <f t="shared" si="726"/>
        <v>0</v>
      </c>
      <c r="P2001" s="189">
        <f t="shared" si="726"/>
        <v>0</v>
      </c>
      <c r="Q2001" s="186">
        <f t="shared" si="703"/>
        <v>24642230</v>
      </c>
    </row>
    <row r="2002" spans="1:17" ht="18" customHeight="1" x14ac:dyDescent="0.25">
      <c r="A2002" s="438"/>
      <c r="B2002" s="454">
        <v>71956000</v>
      </c>
      <c r="C2002" s="448" t="s">
        <v>39</v>
      </c>
      <c r="D2002" s="448"/>
      <c r="E2002" s="448"/>
      <c r="F2002" s="101"/>
      <c r="G2002" s="454"/>
      <c r="H2002" s="143"/>
      <c r="I2002" s="101"/>
      <c r="J2002" s="88" t="s">
        <v>189</v>
      </c>
      <c r="K2002" s="7">
        <v>21</v>
      </c>
      <c r="L2002" s="189">
        <v>516299.99999999994</v>
      </c>
      <c r="M2002" s="189">
        <v>516299.99999999994</v>
      </c>
      <c r="N2002" s="164"/>
      <c r="O2002" s="225"/>
      <c r="P2002" s="225"/>
      <c r="Q2002" s="186">
        <f t="shared" si="703"/>
        <v>516299.99999999994</v>
      </c>
    </row>
    <row r="2003" spans="1:17" ht="33" customHeight="1" x14ac:dyDescent="0.25">
      <c r="A2003" s="439"/>
      <c r="B2003" s="454">
        <v>71956000</v>
      </c>
      <c r="C2003" s="448" t="s">
        <v>39</v>
      </c>
      <c r="D2003" s="448"/>
      <c r="E2003" s="448"/>
      <c r="F2003" s="101"/>
      <c r="G2003" s="454"/>
      <c r="H2003" s="143"/>
      <c r="I2003" s="101"/>
      <c r="J2003" s="16" t="s">
        <v>194</v>
      </c>
      <c r="K2003" s="2" t="s">
        <v>37</v>
      </c>
      <c r="L2003" s="189">
        <v>24125930</v>
      </c>
      <c r="M2003" s="189">
        <v>24125930</v>
      </c>
      <c r="N2003" s="164"/>
      <c r="O2003" s="164"/>
      <c r="P2003" s="164"/>
      <c r="Q2003" s="186">
        <f t="shared" si="703"/>
        <v>24125930</v>
      </c>
    </row>
    <row r="2004" spans="1:17" ht="18" customHeight="1" x14ac:dyDescent="0.25">
      <c r="A2004" s="437">
        <v>7</v>
      </c>
      <c r="B2004" s="454">
        <v>71956000</v>
      </c>
      <c r="C2004" s="448" t="s">
        <v>39</v>
      </c>
      <c r="D2004" s="448" t="s">
        <v>39</v>
      </c>
      <c r="E2004" s="448" t="s">
        <v>352</v>
      </c>
      <c r="F2004" s="101" t="s">
        <v>259</v>
      </c>
      <c r="G2004" s="454" t="s">
        <v>68</v>
      </c>
      <c r="H2004" s="143">
        <v>5138.1000000000004</v>
      </c>
      <c r="I2004" s="101">
        <v>219</v>
      </c>
      <c r="J2004" s="448" t="s">
        <v>184</v>
      </c>
      <c r="K2004" s="2" t="s">
        <v>5</v>
      </c>
      <c r="L2004" s="189">
        <f>L2005+L2006</f>
        <v>7040640</v>
      </c>
      <c r="M2004" s="189">
        <f t="shared" ref="M2004:P2004" si="727">M2005+M2006</f>
        <v>7040640</v>
      </c>
      <c r="N2004" s="189">
        <f t="shared" si="727"/>
        <v>0</v>
      </c>
      <c r="O2004" s="189">
        <f t="shared" si="727"/>
        <v>0</v>
      </c>
      <c r="P2004" s="189">
        <f t="shared" si="727"/>
        <v>0</v>
      </c>
      <c r="Q2004" s="186">
        <f t="shared" si="703"/>
        <v>7040640</v>
      </c>
    </row>
    <row r="2005" spans="1:17" ht="18" customHeight="1" x14ac:dyDescent="0.25">
      <c r="A2005" s="438"/>
      <c r="B2005" s="454">
        <v>71956000</v>
      </c>
      <c r="C2005" s="448" t="s">
        <v>39</v>
      </c>
      <c r="D2005" s="448"/>
      <c r="E2005" s="448"/>
      <c r="F2005" s="101"/>
      <c r="G2005" s="454"/>
      <c r="H2005" s="143"/>
      <c r="I2005" s="101"/>
      <c r="J2005" s="88" t="s">
        <v>189</v>
      </c>
      <c r="K2005" s="7">
        <v>21</v>
      </c>
      <c r="L2005" s="189">
        <v>147520</v>
      </c>
      <c r="M2005" s="189">
        <v>147520</v>
      </c>
      <c r="N2005" s="164"/>
      <c r="O2005" s="225"/>
      <c r="P2005" s="225"/>
      <c r="Q2005" s="186">
        <f t="shared" si="703"/>
        <v>147520</v>
      </c>
    </row>
    <row r="2006" spans="1:17" ht="33" customHeight="1" x14ac:dyDescent="0.25">
      <c r="A2006" s="439"/>
      <c r="B2006" s="454">
        <v>71956000</v>
      </c>
      <c r="C2006" s="448" t="s">
        <v>39</v>
      </c>
      <c r="D2006" s="448"/>
      <c r="E2006" s="448"/>
      <c r="F2006" s="101"/>
      <c r="G2006" s="454"/>
      <c r="H2006" s="143"/>
      <c r="I2006" s="101"/>
      <c r="J2006" s="16" t="s">
        <v>194</v>
      </c>
      <c r="K2006" s="2" t="s">
        <v>37</v>
      </c>
      <c r="L2006" s="189">
        <v>6893120</v>
      </c>
      <c r="M2006" s="189">
        <v>6893120</v>
      </c>
      <c r="N2006" s="164"/>
      <c r="O2006" s="164"/>
      <c r="P2006" s="164"/>
      <c r="Q2006" s="186">
        <f t="shared" ref="Q2006:Q2056" si="728">M2006+N2006+O2006+P2006</f>
        <v>6893120</v>
      </c>
    </row>
    <row r="2007" spans="1:17" ht="18" customHeight="1" x14ac:dyDescent="0.25">
      <c r="A2007" s="437">
        <v>8</v>
      </c>
      <c r="B2007" s="454">
        <v>71956000</v>
      </c>
      <c r="C2007" s="448" t="s">
        <v>39</v>
      </c>
      <c r="D2007" s="448" t="s">
        <v>39</v>
      </c>
      <c r="E2007" s="448" t="s">
        <v>354</v>
      </c>
      <c r="F2007" s="101" t="s">
        <v>125</v>
      </c>
      <c r="G2007" s="454" t="s">
        <v>68</v>
      </c>
      <c r="H2007" s="143">
        <v>14594</v>
      </c>
      <c r="I2007" s="101">
        <v>636</v>
      </c>
      <c r="J2007" s="448" t="s">
        <v>184</v>
      </c>
      <c r="K2007" s="2" t="s">
        <v>5</v>
      </c>
      <c r="L2007" s="189">
        <f>L2008+L2009+L2010</f>
        <v>20263590</v>
      </c>
      <c r="M2007" s="189">
        <f t="shared" ref="M2007:P2007" si="729">M2008+M2009+M2010</f>
        <v>20263590</v>
      </c>
      <c r="N2007" s="189">
        <f t="shared" si="729"/>
        <v>0</v>
      </c>
      <c r="O2007" s="189">
        <f t="shared" si="729"/>
        <v>0</v>
      </c>
      <c r="P2007" s="189">
        <f t="shared" si="729"/>
        <v>0</v>
      </c>
      <c r="Q2007" s="186">
        <f t="shared" si="728"/>
        <v>20263590</v>
      </c>
    </row>
    <row r="2008" spans="1:17" ht="18" customHeight="1" x14ac:dyDescent="0.25">
      <c r="A2008" s="438"/>
      <c r="B2008" s="454">
        <v>71956000</v>
      </c>
      <c r="C2008" s="448" t="s">
        <v>39</v>
      </c>
      <c r="D2008" s="448"/>
      <c r="E2008" s="448"/>
      <c r="F2008" s="101"/>
      <c r="G2008" s="454"/>
      <c r="H2008" s="143"/>
      <c r="I2008" s="101"/>
      <c r="J2008" s="16" t="s">
        <v>189</v>
      </c>
      <c r="K2008" s="7">
        <v>21</v>
      </c>
      <c r="L2008" s="189">
        <v>424560</v>
      </c>
      <c r="M2008" s="189">
        <v>424560</v>
      </c>
      <c r="N2008" s="164"/>
      <c r="O2008" s="225"/>
      <c r="P2008" s="225"/>
      <c r="Q2008" s="186">
        <f t="shared" si="728"/>
        <v>424560</v>
      </c>
    </row>
    <row r="2009" spans="1:17" ht="18" customHeight="1" x14ac:dyDescent="0.25">
      <c r="A2009" s="438"/>
      <c r="B2009" s="454">
        <v>71956000</v>
      </c>
      <c r="C2009" s="448" t="s">
        <v>39</v>
      </c>
      <c r="D2009" s="448"/>
      <c r="E2009" s="448"/>
      <c r="F2009" s="101"/>
      <c r="G2009" s="454"/>
      <c r="H2009" s="143"/>
      <c r="I2009" s="101"/>
      <c r="J2009" s="16" t="s">
        <v>191</v>
      </c>
      <c r="K2009" s="20" t="s">
        <v>9</v>
      </c>
      <c r="L2009" s="189">
        <v>12143610</v>
      </c>
      <c r="M2009" s="189">
        <v>12143610</v>
      </c>
      <c r="N2009" s="164"/>
      <c r="O2009" s="164"/>
      <c r="P2009" s="164"/>
      <c r="Q2009" s="186">
        <f t="shared" si="728"/>
        <v>12143610</v>
      </c>
    </row>
    <row r="2010" spans="1:17" ht="18" customHeight="1" x14ac:dyDescent="0.25">
      <c r="A2010" s="439"/>
      <c r="B2010" s="454">
        <v>71956000</v>
      </c>
      <c r="C2010" s="448" t="s">
        <v>39</v>
      </c>
      <c r="D2010" s="448"/>
      <c r="E2010" s="448"/>
      <c r="F2010" s="101"/>
      <c r="G2010" s="454"/>
      <c r="H2010" s="143"/>
      <c r="I2010" s="101"/>
      <c r="J2010" s="16" t="s">
        <v>186</v>
      </c>
      <c r="K2010" s="7">
        <v>10</v>
      </c>
      <c r="L2010" s="189">
        <v>7695420</v>
      </c>
      <c r="M2010" s="189">
        <v>7695420</v>
      </c>
      <c r="N2010" s="164"/>
      <c r="O2010" s="164"/>
      <c r="P2010" s="164"/>
      <c r="Q2010" s="186">
        <f t="shared" si="728"/>
        <v>7695420</v>
      </c>
    </row>
    <row r="2011" spans="1:17" ht="18" customHeight="1" x14ac:dyDescent="0.25">
      <c r="A2011" s="437">
        <v>9</v>
      </c>
      <c r="B2011" s="454">
        <v>71956000</v>
      </c>
      <c r="C2011" s="448" t="s">
        <v>39</v>
      </c>
      <c r="D2011" s="448" t="s">
        <v>39</v>
      </c>
      <c r="E2011" s="448" t="s">
        <v>354</v>
      </c>
      <c r="F2011" s="101" t="s">
        <v>258</v>
      </c>
      <c r="G2011" s="454" t="s">
        <v>68</v>
      </c>
      <c r="H2011" s="143">
        <v>8785.2999999999993</v>
      </c>
      <c r="I2011" s="101">
        <v>481</v>
      </c>
      <c r="J2011" s="448" t="s">
        <v>184</v>
      </c>
      <c r="K2011" s="2" t="s">
        <v>5</v>
      </c>
      <c r="L2011" s="189">
        <f>L2012+L2013+L2014</f>
        <v>9811200</v>
      </c>
      <c r="M2011" s="189">
        <f t="shared" ref="M2011:P2011" si="730">M2012+M2013+M2014</f>
        <v>9811200</v>
      </c>
      <c r="N2011" s="189">
        <f t="shared" si="730"/>
        <v>0</v>
      </c>
      <c r="O2011" s="189">
        <f t="shared" si="730"/>
        <v>0</v>
      </c>
      <c r="P2011" s="189">
        <f t="shared" si="730"/>
        <v>0</v>
      </c>
      <c r="Q2011" s="186">
        <f t="shared" si="728"/>
        <v>9811200</v>
      </c>
    </row>
    <row r="2012" spans="1:17" ht="18" customHeight="1" x14ac:dyDescent="0.25">
      <c r="A2012" s="438"/>
      <c r="B2012" s="454">
        <v>71956000</v>
      </c>
      <c r="C2012" s="448" t="s">
        <v>39</v>
      </c>
      <c r="D2012" s="448"/>
      <c r="E2012" s="448"/>
      <c r="F2012" s="101"/>
      <c r="G2012" s="454"/>
      <c r="H2012" s="143"/>
      <c r="I2012" s="101"/>
      <c r="J2012" s="16" t="s">
        <v>189</v>
      </c>
      <c r="K2012" s="7">
        <v>21</v>
      </c>
      <c r="L2012" s="189">
        <v>205570</v>
      </c>
      <c r="M2012" s="189">
        <v>205570</v>
      </c>
      <c r="N2012" s="164"/>
      <c r="O2012" s="225"/>
      <c r="P2012" s="225"/>
      <c r="Q2012" s="186">
        <f t="shared" si="728"/>
        <v>205570</v>
      </c>
    </row>
    <row r="2013" spans="1:17" ht="18" customHeight="1" x14ac:dyDescent="0.25">
      <c r="A2013" s="438"/>
      <c r="B2013" s="454">
        <v>71956000</v>
      </c>
      <c r="C2013" s="448" t="s">
        <v>39</v>
      </c>
      <c r="D2013" s="448"/>
      <c r="E2013" s="448"/>
      <c r="F2013" s="101"/>
      <c r="G2013" s="454"/>
      <c r="H2013" s="143"/>
      <c r="I2013" s="101"/>
      <c r="J2013" s="16" t="s">
        <v>191</v>
      </c>
      <c r="K2013" s="20" t="s">
        <v>9</v>
      </c>
      <c r="L2013" s="189">
        <v>3836980</v>
      </c>
      <c r="M2013" s="189">
        <v>3836980</v>
      </c>
      <c r="N2013" s="164"/>
      <c r="O2013" s="164"/>
      <c r="P2013" s="164"/>
      <c r="Q2013" s="186">
        <f t="shared" si="728"/>
        <v>3836980</v>
      </c>
    </row>
    <row r="2014" spans="1:17" ht="18" customHeight="1" x14ac:dyDescent="0.25">
      <c r="A2014" s="439"/>
      <c r="B2014" s="454">
        <v>71956000</v>
      </c>
      <c r="C2014" s="448" t="s">
        <v>39</v>
      </c>
      <c r="D2014" s="448"/>
      <c r="E2014" s="448"/>
      <c r="F2014" s="101"/>
      <c r="G2014" s="454"/>
      <c r="H2014" s="143"/>
      <c r="I2014" s="101"/>
      <c r="J2014" s="16" t="s">
        <v>186</v>
      </c>
      <c r="K2014" s="7">
        <v>10</v>
      </c>
      <c r="L2014" s="189">
        <v>5768650</v>
      </c>
      <c r="M2014" s="189">
        <v>5768650</v>
      </c>
      <c r="N2014" s="164"/>
      <c r="O2014" s="164"/>
      <c r="P2014" s="164"/>
      <c r="Q2014" s="186">
        <f t="shared" si="728"/>
        <v>5768650</v>
      </c>
    </row>
    <row r="2015" spans="1:17" ht="18" customHeight="1" x14ac:dyDescent="0.25">
      <c r="A2015" s="437">
        <v>10</v>
      </c>
      <c r="B2015" s="454">
        <v>71956000</v>
      </c>
      <c r="C2015" s="448" t="s">
        <v>39</v>
      </c>
      <c r="D2015" s="448" t="s">
        <v>39</v>
      </c>
      <c r="E2015" s="448" t="s">
        <v>354</v>
      </c>
      <c r="F2015" s="101" t="s">
        <v>131</v>
      </c>
      <c r="G2015" s="454" t="s">
        <v>68</v>
      </c>
      <c r="H2015" s="143">
        <v>7129.2</v>
      </c>
      <c r="I2015" s="101">
        <v>301</v>
      </c>
      <c r="J2015" s="448" t="s">
        <v>184</v>
      </c>
      <c r="K2015" s="2" t="s">
        <v>5</v>
      </c>
      <c r="L2015" s="189">
        <f>L2016+L2017</f>
        <v>3906370</v>
      </c>
      <c r="M2015" s="189">
        <f t="shared" ref="M2015:P2015" si="731">M2016+M2017</f>
        <v>3906370</v>
      </c>
      <c r="N2015" s="189">
        <f t="shared" si="731"/>
        <v>0</v>
      </c>
      <c r="O2015" s="189">
        <f t="shared" si="731"/>
        <v>0</v>
      </c>
      <c r="P2015" s="189">
        <f t="shared" si="731"/>
        <v>0</v>
      </c>
      <c r="Q2015" s="186">
        <f t="shared" si="728"/>
        <v>3906370</v>
      </c>
    </row>
    <row r="2016" spans="1:17" ht="18" customHeight="1" x14ac:dyDescent="0.25">
      <c r="A2016" s="438"/>
      <c r="B2016" s="454">
        <v>71956000</v>
      </c>
      <c r="C2016" s="448" t="s">
        <v>39</v>
      </c>
      <c r="D2016" s="448"/>
      <c r="E2016" s="448"/>
      <c r="F2016" s="101"/>
      <c r="G2016" s="454"/>
      <c r="H2016" s="143"/>
      <c r="I2016" s="101"/>
      <c r="J2016" s="16" t="s">
        <v>189</v>
      </c>
      <c r="K2016" s="7">
        <v>21</v>
      </c>
      <c r="L2016" s="189">
        <v>81840</v>
      </c>
      <c r="M2016" s="189">
        <v>81840</v>
      </c>
      <c r="N2016" s="164"/>
      <c r="O2016" s="225"/>
      <c r="P2016" s="225"/>
      <c r="Q2016" s="186">
        <f t="shared" si="728"/>
        <v>81840</v>
      </c>
    </row>
    <row r="2017" spans="1:41" ht="18" customHeight="1" x14ac:dyDescent="0.25">
      <c r="A2017" s="439"/>
      <c r="B2017" s="454">
        <v>71956000</v>
      </c>
      <c r="C2017" s="448" t="s">
        <v>39</v>
      </c>
      <c r="D2017" s="448"/>
      <c r="E2017" s="448"/>
      <c r="F2017" s="101"/>
      <c r="G2017" s="454"/>
      <c r="H2017" s="143"/>
      <c r="I2017" s="101"/>
      <c r="J2017" s="16" t="s">
        <v>191</v>
      </c>
      <c r="K2017" s="20" t="s">
        <v>9</v>
      </c>
      <c r="L2017" s="189">
        <v>3824530</v>
      </c>
      <c r="M2017" s="189">
        <v>3824530</v>
      </c>
      <c r="N2017" s="164"/>
      <c r="O2017" s="164"/>
      <c r="P2017" s="164"/>
      <c r="Q2017" s="186">
        <f t="shared" si="728"/>
        <v>3824530</v>
      </c>
    </row>
    <row r="2018" spans="1:41" ht="18" customHeight="1" x14ac:dyDescent="0.25">
      <c r="A2018" s="437">
        <v>11</v>
      </c>
      <c r="B2018" s="454">
        <v>71956000</v>
      </c>
      <c r="C2018" s="448" t="s">
        <v>39</v>
      </c>
      <c r="D2018" s="448" t="s">
        <v>39</v>
      </c>
      <c r="E2018" s="448" t="s">
        <v>354</v>
      </c>
      <c r="F2018" s="101" t="s">
        <v>260</v>
      </c>
      <c r="G2018" s="454" t="s">
        <v>68</v>
      </c>
      <c r="H2018" s="143">
        <v>9161.2999999999993</v>
      </c>
      <c r="I2018" s="101">
        <v>399</v>
      </c>
      <c r="J2018" s="448" t="s">
        <v>184</v>
      </c>
      <c r="K2018" s="2" t="s">
        <v>5</v>
      </c>
      <c r="L2018" s="189">
        <f>L2019+L2020</f>
        <v>9913430</v>
      </c>
      <c r="M2018" s="189">
        <f t="shared" ref="M2018:P2018" si="732">M2019+M2020</f>
        <v>9913430</v>
      </c>
      <c r="N2018" s="189">
        <f t="shared" si="732"/>
        <v>0</v>
      </c>
      <c r="O2018" s="189">
        <f t="shared" si="732"/>
        <v>0</v>
      </c>
      <c r="P2018" s="189">
        <f t="shared" si="732"/>
        <v>0</v>
      </c>
      <c r="Q2018" s="186">
        <f t="shared" si="728"/>
        <v>9913430</v>
      </c>
    </row>
    <row r="2019" spans="1:41" ht="18" customHeight="1" x14ac:dyDescent="0.25">
      <c r="A2019" s="438"/>
      <c r="B2019" s="454">
        <v>71956000</v>
      </c>
      <c r="C2019" s="448" t="s">
        <v>39</v>
      </c>
      <c r="D2019" s="448"/>
      <c r="E2019" s="448"/>
      <c r="F2019" s="101"/>
      <c r="G2019" s="454"/>
      <c r="H2019" s="143"/>
      <c r="I2019" s="101"/>
      <c r="J2019" s="16" t="s">
        <v>189</v>
      </c>
      <c r="K2019" s="7">
        <v>21</v>
      </c>
      <c r="L2019" s="189">
        <v>207700</v>
      </c>
      <c r="M2019" s="189">
        <v>207700</v>
      </c>
      <c r="N2019" s="164"/>
      <c r="O2019" s="225"/>
      <c r="P2019" s="225"/>
      <c r="Q2019" s="186">
        <f t="shared" si="728"/>
        <v>207700</v>
      </c>
    </row>
    <row r="2020" spans="1:41" ht="18" customHeight="1" x14ac:dyDescent="0.25">
      <c r="A2020" s="439"/>
      <c r="B2020" s="454">
        <v>71956000</v>
      </c>
      <c r="C2020" s="448" t="s">
        <v>39</v>
      </c>
      <c r="D2020" s="448"/>
      <c r="E2020" s="448"/>
      <c r="F2020" s="101"/>
      <c r="G2020" s="454"/>
      <c r="H2020" s="143"/>
      <c r="I2020" s="101"/>
      <c r="J2020" s="16" t="s">
        <v>191</v>
      </c>
      <c r="K2020" s="20" t="s">
        <v>9</v>
      </c>
      <c r="L2020" s="189">
        <v>9705730</v>
      </c>
      <c r="M2020" s="189">
        <v>9705730</v>
      </c>
      <c r="N2020" s="164"/>
      <c r="O2020" s="164"/>
      <c r="P2020" s="164"/>
      <c r="Q2020" s="186">
        <f t="shared" si="728"/>
        <v>9705730</v>
      </c>
    </row>
    <row r="2021" spans="1:41" ht="18" customHeight="1" x14ac:dyDescent="0.25">
      <c r="A2021" s="437">
        <v>12</v>
      </c>
      <c r="B2021" s="454">
        <v>71956000</v>
      </c>
      <c r="C2021" s="448" t="s">
        <v>39</v>
      </c>
      <c r="D2021" s="448" t="s">
        <v>39</v>
      </c>
      <c r="E2021" s="448" t="s">
        <v>358</v>
      </c>
      <c r="F2021" s="101" t="s">
        <v>41</v>
      </c>
      <c r="G2021" s="454" t="s">
        <v>68</v>
      </c>
      <c r="H2021" s="143">
        <v>2606.3000000000002</v>
      </c>
      <c r="I2021" s="101">
        <v>96</v>
      </c>
      <c r="J2021" s="448" t="s">
        <v>184</v>
      </c>
      <c r="K2021" s="2" t="s">
        <v>5</v>
      </c>
      <c r="L2021" s="189">
        <f>L2022+L2023</f>
        <v>3173660</v>
      </c>
      <c r="M2021" s="189">
        <f t="shared" ref="M2021:P2021" si="733">M2022+M2023</f>
        <v>3173660</v>
      </c>
      <c r="N2021" s="189">
        <f t="shared" si="733"/>
        <v>0</v>
      </c>
      <c r="O2021" s="189">
        <f t="shared" si="733"/>
        <v>0</v>
      </c>
      <c r="P2021" s="189">
        <f t="shared" si="733"/>
        <v>0</v>
      </c>
      <c r="Q2021" s="186">
        <f t="shared" si="728"/>
        <v>3173660</v>
      </c>
    </row>
    <row r="2022" spans="1:41" ht="18" customHeight="1" x14ac:dyDescent="0.25">
      <c r="A2022" s="438"/>
      <c r="B2022" s="454">
        <v>71956000</v>
      </c>
      <c r="C2022" s="448" t="s">
        <v>39</v>
      </c>
      <c r="D2022" s="448"/>
      <c r="E2022" s="448"/>
      <c r="F2022" s="101"/>
      <c r="G2022" s="454"/>
      <c r="H2022" s="143"/>
      <c r="I2022" s="101"/>
      <c r="J2022" s="16" t="s">
        <v>189</v>
      </c>
      <c r="K2022" s="7">
        <v>21</v>
      </c>
      <c r="L2022" s="189">
        <v>66490</v>
      </c>
      <c r="M2022" s="189">
        <v>66490</v>
      </c>
      <c r="N2022" s="164"/>
      <c r="O2022" s="225"/>
      <c r="P2022" s="225"/>
      <c r="Q2022" s="186">
        <f t="shared" si="728"/>
        <v>66490</v>
      </c>
    </row>
    <row r="2023" spans="1:41" ht="18" customHeight="1" x14ac:dyDescent="0.25">
      <c r="A2023" s="439"/>
      <c r="B2023" s="454">
        <v>71956000</v>
      </c>
      <c r="C2023" s="448" t="s">
        <v>39</v>
      </c>
      <c r="D2023" s="448"/>
      <c r="E2023" s="448"/>
      <c r="F2023" s="101"/>
      <c r="G2023" s="454"/>
      <c r="H2023" s="143"/>
      <c r="I2023" s="101"/>
      <c r="J2023" s="16" t="s">
        <v>191</v>
      </c>
      <c r="K2023" s="20" t="s">
        <v>9</v>
      </c>
      <c r="L2023" s="189">
        <v>3107170</v>
      </c>
      <c r="M2023" s="189">
        <v>3107170</v>
      </c>
      <c r="N2023" s="164"/>
      <c r="O2023" s="164"/>
      <c r="P2023" s="164"/>
      <c r="Q2023" s="186">
        <f t="shared" si="728"/>
        <v>3107170</v>
      </c>
    </row>
    <row r="2024" spans="1:41" ht="18" customHeight="1" x14ac:dyDescent="0.25">
      <c r="A2024" s="113">
        <v>13</v>
      </c>
      <c r="B2024" s="454">
        <v>71956000</v>
      </c>
      <c r="C2024" s="448" t="s">
        <v>39</v>
      </c>
      <c r="D2024" s="448" t="s">
        <v>39</v>
      </c>
      <c r="E2024" s="448" t="s">
        <v>358</v>
      </c>
      <c r="F2024" s="101" t="s">
        <v>261</v>
      </c>
      <c r="G2024" s="454" t="s">
        <v>68</v>
      </c>
      <c r="H2024" s="143">
        <v>12718.7</v>
      </c>
      <c r="I2024" s="101">
        <v>544</v>
      </c>
      <c r="J2024" s="448" t="s">
        <v>184</v>
      </c>
      <c r="K2024" s="2" t="s">
        <v>5</v>
      </c>
      <c r="L2024" s="189">
        <f>L2025+L2026+L2027+L2028</f>
        <v>16358532</v>
      </c>
      <c r="M2024" s="189">
        <f t="shared" ref="M2024:P2024" si="734">M2025+M2026+M2027+M2028</f>
        <v>16088740</v>
      </c>
      <c r="N2024" s="189">
        <f t="shared" si="734"/>
        <v>0</v>
      </c>
      <c r="O2024" s="189">
        <f t="shared" si="734"/>
        <v>256302.4</v>
      </c>
      <c r="P2024" s="189">
        <f t="shared" si="734"/>
        <v>13489.600000000006</v>
      </c>
      <c r="Q2024" s="186">
        <f t="shared" si="728"/>
        <v>16358532</v>
      </c>
    </row>
    <row r="2025" spans="1:41" ht="18" customHeight="1" x14ac:dyDescent="0.25">
      <c r="A2025" s="55"/>
      <c r="B2025" s="454">
        <v>71956000</v>
      </c>
      <c r="C2025" s="448" t="s">
        <v>39</v>
      </c>
      <c r="D2025" s="448"/>
      <c r="E2025" s="448"/>
      <c r="F2025" s="101"/>
      <c r="G2025" s="454"/>
      <c r="H2025" s="143"/>
      <c r="I2025" s="101"/>
      <c r="J2025" s="16" t="s">
        <v>189</v>
      </c>
      <c r="K2025" s="7">
        <v>21</v>
      </c>
      <c r="L2025" s="189">
        <v>336670</v>
      </c>
      <c r="M2025" s="189">
        <v>336670</v>
      </c>
      <c r="N2025" s="164"/>
      <c r="O2025" s="225"/>
      <c r="P2025" s="225"/>
      <c r="Q2025" s="186">
        <f t="shared" si="728"/>
        <v>336670</v>
      </c>
    </row>
    <row r="2026" spans="1:41" ht="18" customHeight="1" x14ac:dyDescent="0.25">
      <c r="A2026" s="55"/>
      <c r="B2026" s="454">
        <v>71956000</v>
      </c>
      <c r="C2026" s="448" t="s">
        <v>39</v>
      </c>
      <c r="D2026" s="448"/>
      <c r="E2026" s="448"/>
      <c r="F2026" s="101"/>
      <c r="G2026" s="454"/>
      <c r="H2026" s="143"/>
      <c r="I2026" s="101"/>
      <c r="J2026" s="16" t="s">
        <v>191</v>
      </c>
      <c r="K2026" s="20" t="s">
        <v>9</v>
      </c>
      <c r="L2026" s="189">
        <v>15732070</v>
      </c>
      <c r="M2026" s="189">
        <v>15732070</v>
      </c>
      <c r="N2026" s="164"/>
      <c r="O2026" s="164"/>
      <c r="P2026" s="164"/>
      <c r="Q2026" s="186">
        <f t="shared" si="728"/>
        <v>15732070</v>
      </c>
    </row>
    <row r="2027" spans="1:41" s="353" customFormat="1" ht="19.5" customHeight="1" x14ac:dyDescent="0.25">
      <c r="A2027" s="55"/>
      <c r="B2027" s="454">
        <v>71956000</v>
      </c>
      <c r="C2027" s="448" t="s">
        <v>39</v>
      </c>
      <c r="D2027" s="448"/>
      <c r="E2027" s="448"/>
      <c r="F2027" s="2"/>
      <c r="G2027" s="454"/>
      <c r="H2027" s="143"/>
      <c r="I2027" s="101"/>
      <c r="J2027" s="443" t="s">
        <v>303</v>
      </c>
      <c r="K2027" s="85">
        <v>50</v>
      </c>
      <c r="L2027" s="166">
        <v>20000</v>
      </c>
      <c r="M2027" s="166">
        <v>20000</v>
      </c>
      <c r="N2027" s="166"/>
      <c r="O2027" s="166"/>
      <c r="P2027" s="166"/>
      <c r="Q2027" s="186">
        <f t="shared" si="728"/>
        <v>20000</v>
      </c>
    </row>
    <row r="2028" spans="1:41" s="359" customFormat="1" ht="48" customHeight="1" x14ac:dyDescent="0.3">
      <c r="A2028" s="56"/>
      <c r="B2028" s="454">
        <v>71956000</v>
      </c>
      <c r="C2028" s="448" t="s">
        <v>39</v>
      </c>
      <c r="D2028" s="448"/>
      <c r="E2028" s="448"/>
      <c r="F2028" s="136"/>
      <c r="G2028" s="454"/>
      <c r="H2028" s="143"/>
      <c r="I2028" s="101"/>
      <c r="J2028" s="5" t="s">
        <v>185</v>
      </c>
      <c r="K2028" s="2">
        <v>20</v>
      </c>
      <c r="L2028" s="166">
        <v>269792</v>
      </c>
      <c r="M2028" s="189"/>
      <c r="N2028" s="189"/>
      <c r="O2028" s="189">
        <f>L2028*95/100</f>
        <v>256302.4</v>
      </c>
      <c r="P2028" s="186">
        <f>L2028-O2028</f>
        <v>13489.600000000006</v>
      </c>
      <c r="Q2028" s="186">
        <f t="shared" si="728"/>
        <v>269792</v>
      </c>
      <c r="R2028" s="358"/>
      <c r="S2028" s="358"/>
      <c r="T2028" s="358"/>
      <c r="U2028" s="46"/>
      <c r="V2028" s="358"/>
      <c r="W2028" s="358"/>
      <c r="X2028" s="358"/>
      <c r="Y2028" s="358"/>
      <c r="Z2028" s="358"/>
      <c r="AA2028" s="358"/>
      <c r="AB2028" s="358"/>
      <c r="AC2028" s="358"/>
      <c r="AD2028" s="358"/>
      <c r="AE2028" s="358"/>
      <c r="AF2028" s="358"/>
      <c r="AG2028" s="358"/>
      <c r="AH2028" s="358"/>
      <c r="AI2028" s="358"/>
      <c r="AJ2028" s="358"/>
      <c r="AK2028" s="358"/>
      <c r="AL2028" s="352"/>
      <c r="AM2028" s="358"/>
      <c r="AN2028" s="358"/>
      <c r="AO2028" s="358"/>
    </row>
    <row r="2029" spans="1:41" ht="18" customHeight="1" x14ac:dyDescent="0.25">
      <c r="A2029" s="437">
        <v>14</v>
      </c>
      <c r="B2029" s="454">
        <v>71956000</v>
      </c>
      <c r="C2029" s="448" t="s">
        <v>39</v>
      </c>
      <c r="D2029" s="448" t="s">
        <v>39</v>
      </c>
      <c r="E2029" s="448" t="s">
        <v>358</v>
      </c>
      <c r="F2029" s="101" t="s">
        <v>127</v>
      </c>
      <c r="G2029" s="454" t="s">
        <v>68</v>
      </c>
      <c r="H2029" s="143">
        <v>2066.8000000000002</v>
      </c>
      <c r="I2029" s="101">
        <v>82</v>
      </c>
      <c r="J2029" s="448" t="s">
        <v>184</v>
      </c>
      <c r="K2029" s="2" t="s">
        <v>5</v>
      </c>
      <c r="L2029" s="189">
        <f>L2030+L2031</f>
        <v>1647940</v>
      </c>
      <c r="M2029" s="189">
        <f t="shared" ref="M2029:P2029" si="735">M2030+M2031</f>
        <v>1647940</v>
      </c>
      <c r="N2029" s="189">
        <f t="shared" si="735"/>
        <v>0</v>
      </c>
      <c r="O2029" s="189">
        <f t="shared" si="735"/>
        <v>0</v>
      </c>
      <c r="P2029" s="189">
        <f t="shared" si="735"/>
        <v>0</v>
      </c>
      <c r="Q2029" s="186">
        <f t="shared" si="728"/>
        <v>1647940</v>
      </c>
    </row>
    <row r="2030" spans="1:41" ht="18" customHeight="1" x14ac:dyDescent="0.25">
      <c r="A2030" s="438"/>
      <c r="B2030" s="454">
        <v>71956000</v>
      </c>
      <c r="C2030" s="448" t="s">
        <v>39</v>
      </c>
      <c r="D2030" s="448"/>
      <c r="E2030" s="448"/>
      <c r="F2030" s="101"/>
      <c r="G2030" s="454"/>
      <c r="H2030" s="143"/>
      <c r="I2030" s="101"/>
      <c r="J2030" s="16" t="s">
        <v>189</v>
      </c>
      <c r="K2030" s="7">
        <v>21</v>
      </c>
      <c r="L2030" s="189">
        <v>34530</v>
      </c>
      <c r="M2030" s="189">
        <v>34530</v>
      </c>
      <c r="N2030" s="164"/>
      <c r="O2030" s="225"/>
      <c r="P2030" s="225"/>
      <c r="Q2030" s="186">
        <f t="shared" si="728"/>
        <v>34530</v>
      </c>
    </row>
    <row r="2031" spans="1:41" ht="30.75" customHeight="1" x14ac:dyDescent="0.25">
      <c r="A2031" s="439"/>
      <c r="B2031" s="454">
        <v>71956000</v>
      </c>
      <c r="C2031" s="448" t="s">
        <v>39</v>
      </c>
      <c r="D2031" s="448"/>
      <c r="E2031" s="448"/>
      <c r="F2031" s="101"/>
      <c r="G2031" s="454"/>
      <c r="H2031" s="143"/>
      <c r="I2031" s="101"/>
      <c r="J2031" s="5" t="s">
        <v>187</v>
      </c>
      <c r="K2031" s="20" t="s">
        <v>13</v>
      </c>
      <c r="L2031" s="189">
        <v>1613410</v>
      </c>
      <c r="M2031" s="189">
        <v>1613410</v>
      </c>
      <c r="N2031" s="164"/>
      <c r="O2031" s="164"/>
      <c r="P2031" s="164"/>
      <c r="Q2031" s="186">
        <f t="shared" si="728"/>
        <v>1613410</v>
      </c>
    </row>
    <row r="2032" spans="1:41" ht="18" customHeight="1" x14ac:dyDescent="0.25">
      <c r="A2032" s="437">
        <v>15</v>
      </c>
      <c r="B2032" s="454">
        <v>71956000</v>
      </c>
      <c r="C2032" s="448" t="s">
        <v>39</v>
      </c>
      <c r="D2032" s="448" t="s">
        <v>39</v>
      </c>
      <c r="E2032" s="448" t="s">
        <v>358</v>
      </c>
      <c r="F2032" s="101" t="s">
        <v>262</v>
      </c>
      <c r="G2032" s="454" t="s">
        <v>68</v>
      </c>
      <c r="H2032" s="143">
        <v>2075.1</v>
      </c>
      <c r="I2032" s="101">
        <v>80</v>
      </c>
      <c r="J2032" s="448" t="s">
        <v>184</v>
      </c>
      <c r="K2032" s="2" t="s">
        <v>5</v>
      </c>
      <c r="L2032" s="189">
        <f>L2033+L2034</f>
        <v>2106750</v>
      </c>
      <c r="M2032" s="189">
        <f t="shared" ref="M2032:P2032" si="736">M2033+M2034</f>
        <v>2106750</v>
      </c>
      <c r="N2032" s="189">
        <f t="shared" si="736"/>
        <v>0</v>
      </c>
      <c r="O2032" s="189">
        <f t="shared" si="736"/>
        <v>0</v>
      </c>
      <c r="P2032" s="189">
        <f t="shared" si="736"/>
        <v>0</v>
      </c>
      <c r="Q2032" s="186">
        <f t="shared" si="728"/>
        <v>2106750</v>
      </c>
    </row>
    <row r="2033" spans="1:17" ht="18" customHeight="1" x14ac:dyDescent="0.25">
      <c r="A2033" s="438"/>
      <c r="B2033" s="454">
        <v>71956000</v>
      </c>
      <c r="C2033" s="448" t="s">
        <v>39</v>
      </c>
      <c r="D2033" s="448"/>
      <c r="E2033" s="448"/>
      <c r="F2033" s="101"/>
      <c r="G2033" s="454"/>
      <c r="H2033" s="143"/>
      <c r="I2033" s="101"/>
      <c r="J2033" s="16" t="s">
        <v>189</v>
      </c>
      <c r="K2033" s="7">
        <v>21</v>
      </c>
      <c r="L2033" s="189">
        <v>44140</v>
      </c>
      <c r="M2033" s="189">
        <v>44140</v>
      </c>
      <c r="N2033" s="164"/>
      <c r="O2033" s="225"/>
      <c r="P2033" s="225"/>
      <c r="Q2033" s="186">
        <f t="shared" si="728"/>
        <v>44140</v>
      </c>
    </row>
    <row r="2034" spans="1:17" ht="18" customHeight="1" x14ac:dyDescent="0.25">
      <c r="A2034" s="439"/>
      <c r="B2034" s="454">
        <v>71956000</v>
      </c>
      <c r="C2034" s="448" t="s">
        <v>39</v>
      </c>
      <c r="D2034" s="448"/>
      <c r="E2034" s="448"/>
      <c r="F2034" s="101"/>
      <c r="G2034" s="454"/>
      <c r="H2034" s="143"/>
      <c r="I2034" s="101"/>
      <c r="J2034" s="16" t="s">
        <v>186</v>
      </c>
      <c r="K2034" s="7">
        <v>10</v>
      </c>
      <c r="L2034" s="189">
        <v>2062610.0000000002</v>
      </c>
      <c r="M2034" s="189">
        <v>2062610.0000000002</v>
      </c>
      <c r="N2034" s="164"/>
      <c r="O2034" s="164"/>
      <c r="P2034" s="164"/>
      <c r="Q2034" s="186">
        <f t="shared" si="728"/>
        <v>2062610.0000000002</v>
      </c>
    </row>
    <row r="2035" spans="1:17" ht="18" customHeight="1" x14ac:dyDescent="0.25">
      <c r="A2035" s="437">
        <v>16</v>
      </c>
      <c r="B2035" s="454">
        <v>71956000</v>
      </c>
      <c r="C2035" s="448" t="s">
        <v>39</v>
      </c>
      <c r="D2035" s="448" t="s">
        <v>39</v>
      </c>
      <c r="E2035" s="448" t="s">
        <v>30</v>
      </c>
      <c r="F2035" s="101">
        <v>1</v>
      </c>
      <c r="G2035" s="454" t="s">
        <v>68</v>
      </c>
      <c r="H2035" s="143">
        <v>7041.3</v>
      </c>
      <c r="I2035" s="101">
        <v>303</v>
      </c>
      <c r="J2035" s="448" t="s">
        <v>184</v>
      </c>
      <c r="K2035" s="2" t="s">
        <v>5</v>
      </c>
      <c r="L2035" s="189">
        <f>L2036+L2037</f>
        <v>6026220</v>
      </c>
      <c r="M2035" s="189">
        <f t="shared" ref="M2035:P2035" si="737">M2036+M2037</f>
        <v>6026220</v>
      </c>
      <c r="N2035" s="189">
        <f t="shared" si="737"/>
        <v>0</v>
      </c>
      <c r="O2035" s="189">
        <f t="shared" si="737"/>
        <v>0</v>
      </c>
      <c r="P2035" s="189">
        <f t="shared" si="737"/>
        <v>0</v>
      </c>
      <c r="Q2035" s="186">
        <f t="shared" si="728"/>
        <v>6026220</v>
      </c>
    </row>
    <row r="2036" spans="1:17" ht="18" customHeight="1" x14ac:dyDescent="0.25">
      <c r="A2036" s="438"/>
      <c r="B2036" s="454">
        <v>71956000</v>
      </c>
      <c r="C2036" s="448" t="s">
        <v>39</v>
      </c>
      <c r="D2036" s="448"/>
      <c r="E2036" s="448"/>
      <c r="F2036" s="101"/>
      <c r="G2036" s="454"/>
      <c r="H2036" s="143"/>
      <c r="I2036" s="101"/>
      <c r="J2036" s="16" t="s">
        <v>189</v>
      </c>
      <c r="K2036" s="7" t="s">
        <v>0</v>
      </c>
      <c r="L2036" s="189">
        <v>126260</v>
      </c>
      <c r="M2036" s="189">
        <v>126260</v>
      </c>
      <c r="N2036" s="164"/>
      <c r="O2036" s="225"/>
      <c r="P2036" s="225"/>
      <c r="Q2036" s="186">
        <f t="shared" si="728"/>
        <v>126260</v>
      </c>
    </row>
    <row r="2037" spans="1:17" ht="18" customHeight="1" x14ac:dyDescent="0.25">
      <c r="A2037" s="439"/>
      <c r="B2037" s="454">
        <v>71956000</v>
      </c>
      <c r="C2037" s="448" t="s">
        <v>39</v>
      </c>
      <c r="D2037" s="448"/>
      <c r="E2037" s="448"/>
      <c r="F2037" s="101"/>
      <c r="G2037" s="454"/>
      <c r="H2037" s="143"/>
      <c r="I2037" s="101"/>
      <c r="J2037" s="16" t="s">
        <v>186</v>
      </c>
      <c r="K2037" s="7" t="s">
        <v>17</v>
      </c>
      <c r="L2037" s="189">
        <v>5899960</v>
      </c>
      <c r="M2037" s="189">
        <v>5899960</v>
      </c>
      <c r="N2037" s="164"/>
      <c r="O2037" s="164"/>
      <c r="P2037" s="164"/>
      <c r="Q2037" s="186">
        <f t="shared" si="728"/>
        <v>5899960</v>
      </c>
    </row>
    <row r="2038" spans="1:17" ht="18" customHeight="1" x14ac:dyDescent="0.25">
      <c r="A2038" s="437">
        <v>17</v>
      </c>
      <c r="B2038" s="454">
        <v>71956000</v>
      </c>
      <c r="C2038" s="448" t="s">
        <v>39</v>
      </c>
      <c r="D2038" s="448" t="s">
        <v>39</v>
      </c>
      <c r="E2038" s="448" t="s">
        <v>30</v>
      </c>
      <c r="F2038" s="101" t="s">
        <v>263</v>
      </c>
      <c r="G2038" s="454" t="s">
        <v>68</v>
      </c>
      <c r="H2038" s="143">
        <v>4644.1000000000004</v>
      </c>
      <c r="I2038" s="101">
        <v>212</v>
      </c>
      <c r="J2038" s="448" t="s">
        <v>184</v>
      </c>
      <c r="K2038" s="2" t="s">
        <v>5</v>
      </c>
      <c r="L2038" s="189">
        <f>L2039+L2040</f>
        <v>4221390</v>
      </c>
      <c r="M2038" s="189">
        <f t="shared" ref="M2038:P2038" si="738">M2039+M2040</f>
        <v>4221390</v>
      </c>
      <c r="N2038" s="189">
        <f t="shared" si="738"/>
        <v>0</v>
      </c>
      <c r="O2038" s="189">
        <f t="shared" si="738"/>
        <v>0</v>
      </c>
      <c r="P2038" s="189">
        <f t="shared" si="738"/>
        <v>0</v>
      </c>
      <c r="Q2038" s="186">
        <f t="shared" si="728"/>
        <v>4221390</v>
      </c>
    </row>
    <row r="2039" spans="1:17" ht="18" customHeight="1" x14ac:dyDescent="0.25">
      <c r="A2039" s="438"/>
      <c r="B2039" s="454">
        <v>71956000</v>
      </c>
      <c r="C2039" s="448" t="s">
        <v>39</v>
      </c>
      <c r="D2039" s="448"/>
      <c r="E2039" s="448"/>
      <c r="F2039" s="101"/>
      <c r="G2039" s="454"/>
      <c r="H2039" s="143"/>
      <c r="I2039" s="101"/>
      <c r="J2039" s="16" t="s">
        <v>189</v>
      </c>
      <c r="K2039" s="7" t="s">
        <v>0</v>
      </c>
      <c r="L2039" s="189">
        <v>88450</v>
      </c>
      <c r="M2039" s="189">
        <v>88450</v>
      </c>
      <c r="N2039" s="164"/>
      <c r="O2039" s="225"/>
      <c r="P2039" s="225"/>
      <c r="Q2039" s="186">
        <f t="shared" si="728"/>
        <v>88450</v>
      </c>
    </row>
    <row r="2040" spans="1:17" ht="18" customHeight="1" x14ac:dyDescent="0.25">
      <c r="A2040" s="439"/>
      <c r="B2040" s="454">
        <v>71956000</v>
      </c>
      <c r="C2040" s="448" t="s">
        <v>39</v>
      </c>
      <c r="D2040" s="448"/>
      <c r="E2040" s="448"/>
      <c r="F2040" s="101"/>
      <c r="G2040" s="454"/>
      <c r="H2040" s="143"/>
      <c r="I2040" s="101"/>
      <c r="J2040" s="16" t="s">
        <v>186</v>
      </c>
      <c r="K2040" s="7" t="s">
        <v>17</v>
      </c>
      <c r="L2040" s="189">
        <v>4132939.9999999995</v>
      </c>
      <c r="M2040" s="189">
        <v>4132939.9999999995</v>
      </c>
      <c r="N2040" s="164"/>
      <c r="O2040" s="164"/>
      <c r="P2040" s="164"/>
      <c r="Q2040" s="186">
        <f t="shared" si="728"/>
        <v>4132939.9999999995</v>
      </c>
    </row>
    <row r="2041" spans="1:17" ht="18" customHeight="1" x14ac:dyDescent="0.25">
      <c r="A2041" s="437">
        <v>18</v>
      </c>
      <c r="B2041" s="454">
        <v>71956000</v>
      </c>
      <c r="C2041" s="448" t="s">
        <v>39</v>
      </c>
      <c r="D2041" s="448" t="s">
        <v>39</v>
      </c>
      <c r="E2041" s="448" t="s">
        <v>30</v>
      </c>
      <c r="F2041" s="101" t="s">
        <v>147</v>
      </c>
      <c r="G2041" s="454" t="s">
        <v>68</v>
      </c>
      <c r="H2041" s="143">
        <v>4928.5</v>
      </c>
      <c r="I2041" s="101">
        <v>316</v>
      </c>
      <c r="J2041" s="448" t="s">
        <v>184</v>
      </c>
      <c r="K2041" s="2" t="s">
        <v>5</v>
      </c>
      <c r="L2041" s="189">
        <f>L2042+L2043+L2044</f>
        <v>6892460</v>
      </c>
      <c r="M2041" s="189">
        <f t="shared" ref="M2041:P2041" si="739">M2042+M2043+M2044</f>
        <v>6892460</v>
      </c>
      <c r="N2041" s="189">
        <f t="shared" si="739"/>
        <v>0</v>
      </c>
      <c r="O2041" s="189">
        <f t="shared" si="739"/>
        <v>0</v>
      </c>
      <c r="P2041" s="189">
        <f t="shared" si="739"/>
        <v>0</v>
      </c>
      <c r="Q2041" s="186">
        <f t="shared" si="728"/>
        <v>6892460</v>
      </c>
    </row>
    <row r="2042" spans="1:17" ht="18" customHeight="1" x14ac:dyDescent="0.25">
      <c r="A2042" s="438"/>
      <c r="B2042" s="454">
        <v>71956000</v>
      </c>
      <c r="C2042" s="448" t="s">
        <v>39</v>
      </c>
      <c r="D2042" s="448"/>
      <c r="E2042" s="448"/>
      <c r="F2042" s="101"/>
      <c r="G2042" s="454"/>
      <c r="H2042" s="143"/>
      <c r="I2042" s="101"/>
      <c r="J2042" s="16" t="s">
        <v>189</v>
      </c>
      <c r="K2042" s="7" t="s">
        <v>0</v>
      </c>
      <c r="L2042" s="189">
        <v>144410</v>
      </c>
      <c r="M2042" s="189">
        <v>144410</v>
      </c>
      <c r="N2042" s="164"/>
      <c r="O2042" s="225"/>
      <c r="P2042" s="225"/>
      <c r="Q2042" s="186">
        <f t="shared" si="728"/>
        <v>144410</v>
      </c>
    </row>
    <row r="2043" spans="1:17" ht="18" customHeight="1" x14ac:dyDescent="0.25">
      <c r="A2043" s="438"/>
      <c r="B2043" s="454">
        <v>71956000</v>
      </c>
      <c r="C2043" s="448" t="s">
        <v>39</v>
      </c>
      <c r="D2043" s="448"/>
      <c r="E2043" s="448"/>
      <c r="F2043" s="101"/>
      <c r="G2043" s="454"/>
      <c r="H2043" s="143"/>
      <c r="I2043" s="101"/>
      <c r="J2043" s="16" t="s">
        <v>191</v>
      </c>
      <c r="K2043" s="7" t="s">
        <v>9</v>
      </c>
      <c r="L2043" s="189">
        <v>2617520</v>
      </c>
      <c r="M2043" s="189">
        <v>2617520</v>
      </c>
      <c r="N2043" s="164"/>
      <c r="O2043" s="164"/>
      <c r="P2043" s="164"/>
      <c r="Q2043" s="186">
        <f t="shared" si="728"/>
        <v>2617520</v>
      </c>
    </row>
    <row r="2044" spans="1:17" ht="18" customHeight="1" x14ac:dyDescent="0.25">
      <c r="A2044" s="439"/>
      <c r="B2044" s="454">
        <v>71956000</v>
      </c>
      <c r="C2044" s="448" t="s">
        <v>39</v>
      </c>
      <c r="D2044" s="448"/>
      <c r="E2044" s="448"/>
      <c r="F2044" s="101"/>
      <c r="G2044" s="454"/>
      <c r="H2044" s="143"/>
      <c r="I2044" s="101"/>
      <c r="J2044" s="16" t="s">
        <v>186</v>
      </c>
      <c r="K2044" s="7" t="s">
        <v>17</v>
      </c>
      <c r="L2044" s="189">
        <v>4130529.9999999995</v>
      </c>
      <c r="M2044" s="189">
        <v>4130529.9999999995</v>
      </c>
      <c r="N2044" s="164"/>
      <c r="O2044" s="164"/>
      <c r="P2044" s="164"/>
      <c r="Q2044" s="186">
        <f t="shared" si="728"/>
        <v>4130529.9999999995</v>
      </c>
    </row>
    <row r="2045" spans="1:17" ht="18" customHeight="1" x14ac:dyDescent="0.25">
      <c r="A2045" s="437">
        <v>19</v>
      </c>
      <c r="B2045" s="454">
        <v>71956000</v>
      </c>
      <c r="C2045" s="448" t="s">
        <v>39</v>
      </c>
      <c r="D2045" s="448" t="s">
        <v>39</v>
      </c>
      <c r="E2045" s="448" t="s">
        <v>30</v>
      </c>
      <c r="F2045" s="101" t="s">
        <v>221</v>
      </c>
      <c r="G2045" s="454" t="s">
        <v>68</v>
      </c>
      <c r="H2045" s="143">
        <v>4510.3999999999996</v>
      </c>
      <c r="I2045" s="101">
        <v>151</v>
      </c>
      <c r="J2045" s="448" t="s">
        <v>184</v>
      </c>
      <c r="K2045" s="2" t="s">
        <v>5</v>
      </c>
      <c r="L2045" s="189">
        <f>L2046+L2047</f>
        <v>5394070</v>
      </c>
      <c r="M2045" s="189">
        <f t="shared" ref="M2045:P2045" si="740">M2046+M2047</f>
        <v>5394070</v>
      </c>
      <c r="N2045" s="189">
        <f t="shared" si="740"/>
        <v>0</v>
      </c>
      <c r="O2045" s="189">
        <f t="shared" si="740"/>
        <v>0</v>
      </c>
      <c r="P2045" s="189">
        <f t="shared" si="740"/>
        <v>0</v>
      </c>
      <c r="Q2045" s="186">
        <f t="shared" si="728"/>
        <v>5394070</v>
      </c>
    </row>
    <row r="2046" spans="1:17" ht="18" customHeight="1" x14ac:dyDescent="0.25">
      <c r="A2046" s="438"/>
      <c r="B2046" s="454">
        <v>71956000</v>
      </c>
      <c r="C2046" s="448" t="s">
        <v>39</v>
      </c>
      <c r="D2046" s="448"/>
      <c r="E2046" s="448"/>
      <c r="F2046" s="101"/>
      <c r="G2046" s="454"/>
      <c r="H2046" s="143"/>
      <c r="I2046" s="101"/>
      <c r="J2046" s="16" t="s">
        <v>189</v>
      </c>
      <c r="K2046" s="7" t="s">
        <v>0</v>
      </c>
      <c r="L2046" s="189">
        <v>113020</v>
      </c>
      <c r="M2046" s="189">
        <v>113020</v>
      </c>
      <c r="N2046" s="164"/>
      <c r="O2046" s="225"/>
      <c r="P2046" s="225"/>
      <c r="Q2046" s="186">
        <f t="shared" si="728"/>
        <v>113020</v>
      </c>
    </row>
    <row r="2047" spans="1:17" ht="18" customHeight="1" x14ac:dyDescent="0.25">
      <c r="A2047" s="439"/>
      <c r="B2047" s="454">
        <v>71956000</v>
      </c>
      <c r="C2047" s="448" t="s">
        <v>39</v>
      </c>
      <c r="D2047" s="448"/>
      <c r="E2047" s="448"/>
      <c r="F2047" s="101"/>
      <c r="G2047" s="454"/>
      <c r="H2047" s="143"/>
      <c r="I2047" s="101"/>
      <c r="J2047" s="16" t="s">
        <v>191</v>
      </c>
      <c r="K2047" s="7" t="s">
        <v>9</v>
      </c>
      <c r="L2047" s="189">
        <v>5281050</v>
      </c>
      <c r="M2047" s="189">
        <v>5281050</v>
      </c>
      <c r="N2047" s="164"/>
      <c r="O2047" s="164"/>
      <c r="P2047" s="164"/>
      <c r="Q2047" s="186">
        <f t="shared" si="728"/>
        <v>5281050</v>
      </c>
    </row>
    <row r="2048" spans="1:17" ht="18" customHeight="1" x14ac:dyDescent="0.25">
      <c r="A2048" s="438">
        <v>20</v>
      </c>
      <c r="B2048" s="454">
        <v>71956000</v>
      </c>
      <c r="C2048" s="448" t="s">
        <v>39</v>
      </c>
      <c r="D2048" s="448" t="s">
        <v>39</v>
      </c>
      <c r="E2048" s="448" t="s">
        <v>30</v>
      </c>
      <c r="F2048" s="101" t="s">
        <v>222</v>
      </c>
      <c r="G2048" s="454" t="s">
        <v>68</v>
      </c>
      <c r="H2048" s="143">
        <v>4408.1000000000004</v>
      </c>
      <c r="I2048" s="101">
        <v>169</v>
      </c>
      <c r="J2048" s="448" t="s">
        <v>184</v>
      </c>
      <c r="K2048" s="2" t="s">
        <v>5</v>
      </c>
      <c r="L2048" s="189">
        <f>L2049+L2050</f>
        <v>5553660</v>
      </c>
      <c r="M2048" s="189">
        <f t="shared" ref="M2048:P2048" si="741">M2049+M2050</f>
        <v>5553660</v>
      </c>
      <c r="N2048" s="189">
        <f t="shared" si="741"/>
        <v>0</v>
      </c>
      <c r="O2048" s="189">
        <f t="shared" si="741"/>
        <v>0</v>
      </c>
      <c r="P2048" s="189">
        <f t="shared" si="741"/>
        <v>0</v>
      </c>
      <c r="Q2048" s="186">
        <f t="shared" si="728"/>
        <v>5553660</v>
      </c>
    </row>
    <row r="2049" spans="1:17" ht="18" customHeight="1" x14ac:dyDescent="0.25">
      <c r="A2049" s="438"/>
      <c r="B2049" s="454">
        <v>71956000</v>
      </c>
      <c r="C2049" s="448" t="s">
        <v>39</v>
      </c>
      <c r="D2049" s="448"/>
      <c r="E2049" s="448"/>
      <c r="F2049" s="101"/>
      <c r="G2049" s="454"/>
      <c r="H2049" s="143"/>
      <c r="I2049" s="101"/>
      <c r="J2049" s="16" t="s">
        <v>189</v>
      </c>
      <c r="K2049" s="7" t="s">
        <v>0</v>
      </c>
      <c r="L2049" s="189">
        <v>116360</v>
      </c>
      <c r="M2049" s="189">
        <v>116360</v>
      </c>
      <c r="N2049" s="164"/>
      <c r="O2049" s="225"/>
      <c r="P2049" s="225"/>
      <c r="Q2049" s="186">
        <f t="shared" si="728"/>
        <v>116360</v>
      </c>
    </row>
    <row r="2050" spans="1:17" ht="18" customHeight="1" x14ac:dyDescent="0.25">
      <c r="A2050" s="439"/>
      <c r="B2050" s="454">
        <v>71956000</v>
      </c>
      <c r="C2050" s="448" t="s">
        <v>39</v>
      </c>
      <c r="D2050" s="448"/>
      <c r="E2050" s="448"/>
      <c r="F2050" s="101"/>
      <c r="G2050" s="454"/>
      <c r="H2050" s="143"/>
      <c r="I2050" s="101"/>
      <c r="J2050" s="16" t="s">
        <v>191</v>
      </c>
      <c r="K2050" s="7" t="s">
        <v>9</v>
      </c>
      <c r="L2050" s="189">
        <v>5437300</v>
      </c>
      <c r="M2050" s="189">
        <v>5437300</v>
      </c>
      <c r="N2050" s="164"/>
      <c r="O2050" s="164"/>
      <c r="P2050" s="164"/>
      <c r="Q2050" s="186">
        <f t="shared" si="728"/>
        <v>5437300</v>
      </c>
    </row>
    <row r="2051" spans="1:17" ht="33" customHeight="1" x14ac:dyDescent="0.25">
      <c r="A2051" s="437">
        <v>21</v>
      </c>
      <c r="B2051" s="454">
        <v>71956000</v>
      </c>
      <c r="C2051" s="448" t="s">
        <v>39</v>
      </c>
      <c r="D2051" s="448" t="s">
        <v>39</v>
      </c>
      <c r="E2051" s="448" t="s">
        <v>356</v>
      </c>
      <c r="F2051" s="101">
        <v>13</v>
      </c>
      <c r="G2051" s="454" t="s">
        <v>68</v>
      </c>
      <c r="H2051" s="143">
        <v>5140.5</v>
      </c>
      <c r="I2051" s="101">
        <v>225</v>
      </c>
      <c r="J2051" s="448" t="s">
        <v>184</v>
      </c>
      <c r="K2051" s="2" t="s">
        <v>5</v>
      </c>
      <c r="L2051" s="189">
        <f>L2052+L2053+L2054</f>
        <v>7324820</v>
      </c>
      <c r="M2051" s="189">
        <f t="shared" ref="M2051:P2051" si="742">M2052+M2053+M2054</f>
        <v>7324820</v>
      </c>
      <c r="N2051" s="189">
        <f t="shared" si="742"/>
        <v>0</v>
      </c>
      <c r="O2051" s="189">
        <f t="shared" si="742"/>
        <v>0</v>
      </c>
      <c r="P2051" s="189">
        <f t="shared" si="742"/>
        <v>0</v>
      </c>
      <c r="Q2051" s="186">
        <f t="shared" si="728"/>
        <v>7324820</v>
      </c>
    </row>
    <row r="2052" spans="1:17" ht="18" customHeight="1" x14ac:dyDescent="0.25">
      <c r="A2052" s="438"/>
      <c r="B2052" s="454">
        <v>71956000</v>
      </c>
      <c r="C2052" s="448" t="s">
        <v>39</v>
      </c>
      <c r="D2052" s="448"/>
      <c r="E2052" s="448"/>
      <c r="F2052" s="101"/>
      <c r="G2052" s="454"/>
      <c r="H2052" s="143"/>
      <c r="I2052" s="101"/>
      <c r="J2052" s="16" t="s">
        <v>189</v>
      </c>
      <c r="K2052" s="7">
        <v>21</v>
      </c>
      <c r="L2052" s="189">
        <v>153480</v>
      </c>
      <c r="M2052" s="189">
        <v>153480</v>
      </c>
      <c r="N2052" s="164"/>
      <c r="O2052" s="225"/>
      <c r="P2052" s="225"/>
      <c r="Q2052" s="186">
        <f t="shared" si="728"/>
        <v>153480</v>
      </c>
    </row>
    <row r="2053" spans="1:17" ht="18" customHeight="1" x14ac:dyDescent="0.25">
      <c r="A2053" s="438"/>
      <c r="B2053" s="454">
        <v>71956000</v>
      </c>
      <c r="C2053" s="448" t="s">
        <v>39</v>
      </c>
      <c r="D2053" s="448"/>
      <c r="E2053" s="448"/>
      <c r="F2053" s="101"/>
      <c r="G2053" s="454"/>
      <c r="H2053" s="143"/>
      <c r="I2053" s="101"/>
      <c r="J2053" s="16" t="s">
        <v>191</v>
      </c>
      <c r="K2053" s="20" t="s">
        <v>9</v>
      </c>
      <c r="L2053" s="189">
        <v>2781710</v>
      </c>
      <c r="M2053" s="189">
        <v>2781710</v>
      </c>
      <c r="N2053" s="164"/>
      <c r="O2053" s="164"/>
      <c r="P2053" s="164"/>
      <c r="Q2053" s="186">
        <f t="shared" si="728"/>
        <v>2781710</v>
      </c>
    </row>
    <row r="2054" spans="1:17" ht="18" customHeight="1" x14ac:dyDescent="0.25">
      <c r="A2054" s="439"/>
      <c r="B2054" s="454">
        <v>71956000</v>
      </c>
      <c r="C2054" s="448" t="s">
        <v>39</v>
      </c>
      <c r="D2054" s="448"/>
      <c r="E2054" s="448"/>
      <c r="F2054" s="101"/>
      <c r="G2054" s="454"/>
      <c r="H2054" s="143"/>
      <c r="I2054" s="101"/>
      <c r="J2054" s="16" t="s">
        <v>186</v>
      </c>
      <c r="K2054" s="7">
        <v>10</v>
      </c>
      <c r="L2054" s="189">
        <v>4389630</v>
      </c>
      <c r="M2054" s="189">
        <v>4389630</v>
      </c>
      <c r="N2054" s="164"/>
      <c r="O2054" s="164"/>
      <c r="P2054" s="164"/>
      <c r="Q2054" s="186">
        <f t="shared" si="728"/>
        <v>4389630</v>
      </c>
    </row>
    <row r="2055" spans="1:17" ht="18" customHeight="1" x14ac:dyDescent="0.25">
      <c r="A2055" s="438">
        <v>22</v>
      </c>
      <c r="B2055" s="454">
        <v>71956000</v>
      </c>
      <c r="C2055" s="448" t="s">
        <v>39</v>
      </c>
      <c r="D2055" s="448" t="s">
        <v>39</v>
      </c>
      <c r="E2055" s="448" t="s">
        <v>92</v>
      </c>
      <c r="F2055" s="101">
        <v>2</v>
      </c>
      <c r="G2055" s="454" t="s">
        <v>68</v>
      </c>
      <c r="H2055" s="143">
        <v>5541.2</v>
      </c>
      <c r="I2055" s="101">
        <v>258</v>
      </c>
      <c r="J2055" s="448" t="s">
        <v>184</v>
      </c>
      <c r="K2055" s="2" t="s">
        <v>5</v>
      </c>
      <c r="L2055" s="189">
        <f>L2056+L2057+L2058+L2059+L2060+L2061</f>
        <v>27346720</v>
      </c>
      <c r="M2055" s="189">
        <f t="shared" ref="M2055:P2055" si="743">M2056+M2057+M2058+M2059+M2060+M2061</f>
        <v>27346720</v>
      </c>
      <c r="N2055" s="189">
        <f t="shared" si="743"/>
        <v>0</v>
      </c>
      <c r="O2055" s="189">
        <f t="shared" si="743"/>
        <v>0</v>
      </c>
      <c r="P2055" s="189">
        <f t="shared" si="743"/>
        <v>0</v>
      </c>
      <c r="Q2055" s="186">
        <f t="shared" si="728"/>
        <v>27346720</v>
      </c>
    </row>
    <row r="2056" spans="1:17" ht="18" customHeight="1" x14ac:dyDescent="0.25">
      <c r="A2056" s="438"/>
      <c r="B2056" s="454">
        <v>71956000</v>
      </c>
      <c r="C2056" s="448" t="s">
        <v>39</v>
      </c>
      <c r="D2056" s="448"/>
      <c r="E2056" s="448"/>
      <c r="F2056" s="101"/>
      <c r="G2056" s="454"/>
      <c r="H2056" s="143"/>
      <c r="I2056" s="101"/>
      <c r="J2056" s="16" t="s">
        <v>189</v>
      </c>
      <c r="K2056" s="7" t="s">
        <v>0</v>
      </c>
      <c r="L2056" s="189">
        <v>572960</v>
      </c>
      <c r="M2056" s="189">
        <v>572960</v>
      </c>
      <c r="N2056" s="164"/>
      <c r="O2056" s="225"/>
      <c r="P2056" s="225"/>
      <c r="Q2056" s="186">
        <f t="shared" si="728"/>
        <v>572960</v>
      </c>
    </row>
    <row r="2057" spans="1:17" ht="18" customHeight="1" x14ac:dyDescent="0.25">
      <c r="A2057" s="438"/>
      <c r="B2057" s="454">
        <v>71956000</v>
      </c>
      <c r="C2057" s="448" t="s">
        <v>39</v>
      </c>
      <c r="D2057" s="448"/>
      <c r="E2057" s="448"/>
      <c r="F2057" s="101"/>
      <c r="G2057" s="454"/>
      <c r="H2057" s="143"/>
      <c r="I2057" s="101"/>
      <c r="J2057" s="16" t="s">
        <v>186</v>
      </c>
      <c r="K2057" s="7">
        <v>10</v>
      </c>
      <c r="L2057" s="189">
        <v>6154050</v>
      </c>
      <c r="M2057" s="189">
        <v>6154050</v>
      </c>
      <c r="N2057" s="164"/>
      <c r="O2057" s="164"/>
      <c r="P2057" s="164"/>
      <c r="Q2057" s="186">
        <f t="shared" ref="Q2057:Q2110" si="744">M2057+N2057+O2057+P2057</f>
        <v>6154050</v>
      </c>
    </row>
    <row r="2058" spans="1:17" ht="18" customHeight="1" x14ac:dyDescent="0.25">
      <c r="A2058" s="438"/>
      <c r="B2058" s="454">
        <v>71956000</v>
      </c>
      <c r="C2058" s="448" t="s">
        <v>39</v>
      </c>
      <c r="D2058" s="448"/>
      <c r="E2058" s="448"/>
      <c r="F2058" s="101"/>
      <c r="G2058" s="454"/>
      <c r="H2058" s="143"/>
      <c r="I2058" s="101"/>
      <c r="J2058" s="16" t="s">
        <v>191</v>
      </c>
      <c r="K2058" s="7" t="s">
        <v>9</v>
      </c>
      <c r="L2058" s="189">
        <v>7636770</v>
      </c>
      <c r="M2058" s="189">
        <v>7636770</v>
      </c>
      <c r="N2058" s="164"/>
      <c r="O2058" s="164"/>
      <c r="P2058" s="164"/>
      <c r="Q2058" s="186">
        <f t="shared" si="744"/>
        <v>7636770</v>
      </c>
    </row>
    <row r="2059" spans="1:17" ht="30.75" customHeight="1" x14ac:dyDescent="0.25">
      <c r="A2059" s="438"/>
      <c r="B2059" s="454">
        <v>71956000</v>
      </c>
      <c r="C2059" s="448" t="s">
        <v>39</v>
      </c>
      <c r="D2059" s="448"/>
      <c r="E2059" s="448"/>
      <c r="F2059" s="101"/>
      <c r="G2059" s="454"/>
      <c r="H2059" s="143"/>
      <c r="I2059" s="101"/>
      <c r="J2059" s="16" t="s">
        <v>187</v>
      </c>
      <c r="K2059" s="7" t="s">
        <v>13</v>
      </c>
      <c r="L2059" s="189">
        <v>4840460</v>
      </c>
      <c r="M2059" s="189">
        <v>4840460</v>
      </c>
      <c r="N2059" s="164"/>
      <c r="O2059" s="164"/>
      <c r="P2059" s="164"/>
      <c r="Q2059" s="186">
        <f t="shared" si="744"/>
        <v>4840460</v>
      </c>
    </row>
    <row r="2060" spans="1:17" ht="31.5" customHeight="1" x14ac:dyDescent="0.25">
      <c r="A2060" s="438"/>
      <c r="B2060" s="454">
        <v>71956000</v>
      </c>
      <c r="C2060" s="448" t="s">
        <v>39</v>
      </c>
      <c r="D2060" s="448"/>
      <c r="E2060" s="448"/>
      <c r="F2060" s="101"/>
      <c r="G2060" s="454"/>
      <c r="H2060" s="143"/>
      <c r="I2060" s="101"/>
      <c r="J2060" s="16" t="s">
        <v>198</v>
      </c>
      <c r="K2060" s="2" t="s">
        <v>8</v>
      </c>
      <c r="L2060" s="189">
        <v>6703970</v>
      </c>
      <c r="M2060" s="189">
        <v>6703970</v>
      </c>
      <c r="N2060" s="164"/>
      <c r="O2060" s="164"/>
      <c r="P2060" s="164"/>
      <c r="Q2060" s="186">
        <f t="shared" si="744"/>
        <v>6703970</v>
      </c>
    </row>
    <row r="2061" spans="1:17" ht="31.5" customHeight="1" x14ac:dyDescent="0.25">
      <c r="A2061" s="439"/>
      <c r="B2061" s="454">
        <v>71956000</v>
      </c>
      <c r="C2061" s="448" t="s">
        <v>39</v>
      </c>
      <c r="D2061" s="448"/>
      <c r="E2061" s="448"/>
      <c r="F2061" s="101"/>
      <c r="G2061" s="454"/>
      <c r="H2061" s="143"/>
      <c r="I2061" s="101"/>
      <c r="J2061" s="16" t="s">
        <v>192</v>
      </c>
      <c r="K2061" s="7" t="s">
        <v>4</v>
      </c>
      <c r="L2061" s="189">
        <v>1438510</v>
      </c>
      <c r="M2061" s="189">
        <v>1438510</v>
      </c>
      <c r="N2061" s="164"/>
      <c r="O2061" s="164"/>
      <c r="P2061" s="164"/>
      <c r="Q2061" s="186">
        <f t="shared" si="744"/>
        <v>1438510</v>
      </c>
    </row>
    <row r="2062" spans="1:17" ht="18" customHeight="1" x14ac:dyDescent="0.25">
      <c r="A2062" s="437">
        <v>23</v>
      </c>
      <c r="B2062" s="454">
        <v>71956000</v>
      </c>
      <c r="C2062" s="448" t="s">
        <v>39</v>
      </c>
      <c r="D2062" s="448" t="s">
        <v>39</v>
      </c>
      <c r="E2062" s="448" t="s">
        <v>92</v>
      </c>
      <c r="F2062" s="101" t="s">
        <v>264</v>
      </c>
      <c r="G2062" s="454" t="s">
        <v>68</v>
      </c>
      <c r="H2062" s="143">
        <v>1874.8</v>
      </c>
      <c r="I2062" s="101">
        <v>69</v>
      </c>
      <c r="J2062" s="448" t="s">
        <v>184</v>
      </c>
      <c r="K2062" s="2" t="s">
        <v>5</v>
      </c>
      <c r="L2062" s="189">
        <f>L2063+L2064+L2065+L2066+L2067</f>
        <v>8809240</v>
      </c>
      <c r="M2062" s="189">
        <f t="shared" ref="M2062:P2062" si="745">M2063+M2064+M2065+M2066+M2067</f>
        <v>8809240</v>
      </c>
      <c r="N2062" s="189">
        <f t="shared" si="745"/>
        <v>0</v>
      </c>
      <c r="O2062" s="189">
        <f t="shared" si="745"/>
        <v>0</v>
      </c>
      <c r="P2062" s="189">
        <f t="shared" si="745"/>
        <v>0</v>
      </c>
      <c r="Q2062" s="186">
        <f t="shared" si="744"/>
        <v>8809240</v>
      </c>
    </row>
    <row r="2063" spans="1:17" ht="18" customHeight="1" x14ac:dyDescent="0.25">
      <c r="A2063" s="438"/>
      <c r="B2063" s="454">
        <v>71956000</v>
      </c>
      <c r="C2063" s="448" t="s">
        <v>39</v>
      </c>
      <c r="D2063" s="448"/>
      <c r="E2063" s="448"/>
      <c r="F2063" s="101"/>
      <c r="G2063" s="454"/>
      <c r="H2063" s="143"/>
      <c r="I2063" s="101"/>
      <c r="J2063" s="16" t="s">
        <v>189</v>
      </c>
      <c r="K2063" s="7" t="s">
        <v>0</v>
      </c>
      <c r="L2063" s="189">
        <v>184570</v>
      </c>
      <c r="M2063" s="189">
        <v>184570</v>
      </c>
      <c r="N2063" s="164"/>
      <c r="O2063" s="225"/>
      <c r="P2063" s="225"/>
      <c r="Q2063" s="186">
        <f t="shared" si="744"/>
        <v>184570</v>
      </c>
    </row>
    <row r="2064" spans="1:17" ht="18" customHeight="1" x14ac:dyDescent="0.25">
      <c r="A2064" s="438"/>
      <c r="B2064" s="454">
        <v>71956000</v>
      </c>
      <c r="C2064" s="448" t="s">
        <v>39</v>
      </c>
      <c r="D2064" s="448"/>
      <c r="E2064" s="448"/>
      <c r="F2064" s="101"/>
      <c r="G2064" s="454"/>
      <c r="H2064" s="143"/>
      <c r="I2064" s="101"/>
      <c r="J2064" s="16" t="s">
        <v>186</v>
      </c>
      <c r="K2064" s="7">
        <v>10</v>
      </c>
      <c r="L2064" s="189">
        <v>2094969.9999999998</v>
      </c>
      <c r="M2064" s="189">
        <v>2094969.9999999998</v>
      </c>
      <c r="N2064" s="164"/>
      <c r="O2064" s="164"/>
      <c r="P2064" s="164"/>
      <c r="Q2064" s="186">
        <f t="shared" si="744"/>
        <v>2094969.9999999998</v>
      </c>
    </row>
    <row r="2065" spans="1:17" ht="18" customHeight="1" x14ac:dyDescent="0.25">
      <c r="A2065" s="438"/>
      <c r="B2065" s="454">
        <v>71956000</v>
      </c>
      <c r="C2065" s="448" t="s">
        <v>39</v>
      </c>
      <c r="D2065" s="448"/>
      <c r="E2065" s="448"/>
      <c r="F2065" s="101"/>
      <c r="G2065" s="454"/>
      <c r="H2065" s="143"/>
      <c r="I2065" s="101"/>
      <c r="J2065" s="16" t="s">
        <v>191</v>
      </c>
      <c r="K2065" s="7" t="s">
        <v>9</v>
      </c>
      <c r="L2065" s="189">
        <v>2599720</v>
      </c>
      <c r="M2065" s="189">
        <v>2599720</v>
      </c>
      <c r="N2065" s="164"/>
      <c r="O2065" s="164"/>
      <c r="P2065" s="164"/>
      <c r="Q2065" s="186">
        <f t="shared" si="744"/>
        <v>2599720</v>
      </c>
    </row>
    <row r="2066" spans="1:17" ht="30.75" customHeight="1" x14ac:dyDescent="0.25">
      <c r="A2066" s="438"/>
      <c r="B2066" s="454">
        <v>71956000</v>
      </c>
      <c r="C2066" s="448" t="s">
        <v>39</v>
      </c>
      <c r="D2066" s="448"/>
      <c r="E2066" s="448"/>
      <c r="F2066" s="101"/>
      <c r="G2066" s="454"/>
      <c r="H2066" s="143"/>
      <c r="I2066" s="101"/>
      <c r="J2066" s="16" t="s">
        <v>187</v>
      </c>
      <c r="K2066" s="7" t="s">
        <v>13</v>
      </c>
      <c r="L2066" s="189">
        <v>1647800</v>
      </c>
      <c r="M2066" s="189">
        <v>1647800</v>
      </c>
      <c r="N2066" s="164"/>
      <c r="O2066" s="164"/>
      <c r="P2066" s="164"/>
      <c r="Q2066" s="186">
        <f t="shared" si="744"/>
        <v>1647800</v>
      </c>
    </row>
    <row r="2067" spans="1:17" ht="31.5" customHeight="1" x14ac:dyDescent="0.25">
      <c r="A2067" s="439"/>
      <c r="B2067" s="454">
        <v>71956000</v>
      </c>
      <c r="C2067" s="448" t="s">
        <v>39</v>
      </c>
      <c r="D2067" s="448"/>
      <c r="E2067" s="448"/>
      <c r="F2067" s="101"/>
      <c r="G2067" s="454"/>
      <c r="H2067" s="143"/>
      <c r="I2067" s="101"/>
      <c r="J2067" s="16" t="s">
        <v>198</v>
      </c>
      <c r="K2067" s="2" t="s">
        <v>8</v>
      </c>
      <c r="L2067" s="189">
        <v>2282180</v>
      </c>
      <c r="M2067" s="189">
        <v>2282180</v>
      </c>
      <c r="N2067" s="164"/>
      <c r="O2067" s="164"/>
      <c r="P2067" s="164"/>
      <c r="Q2067" s="186">
        <f t="shared" si="744"/>
        <v>2282180</v>
      </c>
    </row>
    <row r="2068" spans="1:17" ht="18" customHeight="1" x14ac:dyDescent="0.25">
      <c r="A2068" s="437">
        <v>24</v>
      </c>
      <c r="B2068" s="454">
        <v>71956000</v>
      </c>
      <c r="C2068" s="448" t="s">
        <v>39</v>
      </c>
      <c r="D2068" s="448" t="s">
        <v>39</v>
      </c>
      <c r="E2068" s="448" t="s">
        <v>210</v>
      </c>
      <c r="F2068" s="101" t="s">
        <v>265</v>
      </c>
      <c r="G2068" s="454" t="s">
        <v>68</v>
      </c>
      <c r="H2068" s="143">
        <v>1887</v>
      </c>
      <c r="I2068" s="101">
        <v>65</v>
      </c>
      <c r="J2068" s="448" t="s">
        <v>184</v>
      </c>
      <c r="K2068" s="2" t="s">
        <v>5</v>
      </c>
      <c r="L2068" s="189">
        <f>L2069+L2070+L2071+L2072+L2073+L2074</f>
        <v>10063180</v>
      </c>
      <c r="M2068" s="189">
        <f t="shared" ref="M2068:P2068" si="746">M2069+M2070+M2071+M2072+M2073+M2074</f>
        <v>10063180</v>
      </c>
      <c r="N2068" s="189">
        <f t="shared" si="746"/>
        <v>0</v>
      </c>
      <c r="O2068" s="189">
        <f t="shared" si="746"/>
        <v>0</v>
      </c>
      <c r="P2068" s="189">
        <f t="shared" si="746"/>
        <v>0</v>
      </c>
      <c r="Q2068" s="186">
        <f t="shared" si="744"/>
        <v>10063180</v>
      </c>
    </row>
    <row r="2069" spans="1:17" ht="18" customHeight="1" x14ac:dyDescent="0.25">
      <c r="A2069" s="438"/>
      <c r="B2069" s="454">
        <v>71956000</v>
      </c>
      <c r="C2069" s="448" t="s">
        <v>39</v>
      </c>
      <c r="D2069" s="448"/>
      <c r="E2069" s="448"/>
      <c r="F2069" s="101"/>
      <c r="G2069" s="454"/>
      <c r="H2069" s="143"/>
      <c r="I2069" s="101"/>
      <c r="J2069" s="16" t="s">
        <v>189</v>
      </c>
      <c r="K2069" s="7" t="s">
        <v>0</v>
      </c>
      <c r="L2069" s="189">
        <v>210850</v>
      </c>
      <c r="M2069" s="189">
        <v>210850</v>
      </c>
      <c r="N2069" s="164"/>
      <c r="O2069" s="225"/>
      <c r="P2069" s="225"/>
      <c r="Q2069" s="186">
        <f t="shared" si="744"/>
        <v>210850</v>
      </c>
    </row>
    <row r="2070" spans="1:17" ht="18" customHeight="1" x14ac:dyDescent="0.25">
      <c r="A2070" s="438"/>
      <c r="B2070" s="454">
        <v>71956000</v>
      </c>
      <c r="C2070" s="448" t="s">
        <v>39</v>
      </c>
      <c r="D2070" s="448"/>
      <c r="E2070" s="448"/>
      <c r="F2070" s="101"/>
      <c r="G2070" s="454"/>
      <c r="H2070" s="143"/>
      <c r="I2070" s="101"/>
      <c r="J2070" s="16" t="s">
        <v>186</v>
      </c>
      <c r="K2070" s="7" t="s">
        <v>17</v>
      </c>
      <c r="L2070" s="189">
        <v>2264600</v>
      </c>
      <c r="M2070" s="189">
        <v>2264600</v>
      </c>
      <c r="N2070" s="164"/>
      <c r="O2070" s="164"/>
      <c r="P2070" s="164"/>
      <c r="Q2070" s="186">
        <f t="shared" si="744"/>
        <v>2264600</v>
      </c>
    </row>
    <row r="2071" spans="1:17" ht="18" customHeight="1" x14ac:dyDescent="0.25">
      <c r="A2071" s="438"/>
      <c r="B2071" s="454">
        <v>71956000</v>
      </c>
      <c r="C2071" s="448" t="s">
        <v>39</v>
      </c>
      <c r="D2071" s="448"/>
      <c r="E2071" s="448"/>
      <c r="F2071" s="101"/>
      <c r="G2071" s="454"/>
      <c r="H2071" s="143"/>
      <c r="I2071" s="101"/>
      <c r="J2071" s="16" t="s">
        <v>191</v>
      </c>
      <c r="K2071" s="7" t="s">
        <v>9</v>
      </c>
      <c r="L2071" s="189">
        <v>2810210</v>
      </c>
      <c r="M2071" s="189">
        <v>2810210</v>
      </c>
      <c r="N2071" s="164"/>
      <c r="O2071" s="164"/>
      <c r="P2071" s="164"/>
      <c r="Q2071" s="186">
        <f t="shared" si="744"/>
        <v>2810210</v>
      </c>
    </row>
    <row r="2072" spans="1:17" ht="30.75" customHeight="1" x14ac:dyDescent="0.25">
      <c r="A2072" s="438"/>
      <c r="B2072" s="454">
        <v>71956000</v>
      </c>
      <c r="C2072" s="448" t="s">
        <v>39</v>
      </c>
      <c r="D2072" s="448"/>
      <c r="E2072" s="448"/>
      <c r="F2072" s="101"/>
      <c r="G2072" s="454"/>
      <c r="H2072" s="143"/>
      <c r="I2072" s="101"/>
      <c r="J2072" s="16" t="s">
        <v>187</v>
      </c>
      <c r="K2072" s="7" t="s">
        <v>13</v>
      </c>
      <c r="L2072" s="189">
        <v>1781210</v>
      </c>
      <c r="M2072" s="189">
        <v>1781210</v>
      </c>
      <c r="N2072" s="164"/>
      <c r="O2072" s="164"/>
      <c r="P2072" s="164"/>
      <c r="Q2072" s="186">
        <f t="shared" si="744"/>
        <v>1781210</v>
      </c>
    </row>
    <row r="2073" spans="1:17" ht="31.5" customHeight="1" x14ac:dyDescent="0.25">
      <c r="A2073" s="438"/>
      <c r="B2073" s="454">
        <v>71956000</v>
      </c>
      <c r="C2073" s="448" t="s">
        <v>39</v>
      </c>
      <c r="D2073" s="448"/>
      <c r="E2073" s="448"/>
      <c r="F2073" s="101"/>
      <c r="G2073" s="454"/>
      <c r="H2073" s="143"/>
      <c r="I2073" s="101"/>
      <c r="J2073" s="16" t="s">
        <v>192</v>
      </c>
      <c r="K2073" s="7" t="s">
        <v>4</v>
      </c>
      <c r="L2073" s="189">
        <v>2466960</v>
      </c>
      <c r="M2073" s="189">
        <v>2466960</v>
      </c>
      <c r="N2073" s="164"/>
      <c r="O2073" s="164"/>
      <c r="P2073" s="164"/>
      <c r="Q2073" s="186">
        <f t="shared" si="744"/>
        <v>2466960</v>
      </c>
    </row>
    <row r="2074" spans="1:17" ht="31.5" customHeight="1" x14ac:dyDescent="0.25">
      <c r="A2074" s="439"/>
      <c r="B2074" s="454">
        <v>71956000</v>
      </c>
      <c r="C2074" s="448" t="s">
        <v>39</v>
      </c>
      <c r="D2074" s="448"/>
      <c r="E2074" s="448"/>
      <c r="F2074" s="101"/>
      <c r="G2074" s="454"/>
      <c r="H2074" s="143"/>
      <c r="I2074" s="101"/>
      <c r="J2074" s="16" t="s">
        <v>198</v>
      </c>
      <c r="K2074" s="2" t="s">
        <v>8</v>
      </c>
      <c r="L2074" s="189">
        <v>529350</v>
      </c>
      <c r="M2074" s="189">
        <v>529350</v>
      </c>
      <c r="N2074" s="164"/>
      <c r="O2074" s="164"/>
      <c r="P2074" s="164"/>
      <c r="Q2074" s="186">
        <f t="shared" si="744"/>
        <v>529350</v>
      </c>
    </row>
    <row r="2075" spans="1:17" ht="18" customHeight="1" x14ac:dyDescent="0.25">
      <c r="A2075" s="437">
        <v>25</v>
      </c>
      <c r="B2075" s="454">
        <v>71956000</v>
      </c>
      <c r="C2075" s="448" t="s">
        <v>39</v>
      </c>
      <c r="D2075" s="448" t="s">
        <v>39</v>
      </c>
      <c r="E2075" s="448" t="s">
        <v>210</v>
      </c>
      <c r="F2075" s="101" t="s">
        <v>266</v>
      </c>
      <c r="G2075" s="454" t="s">
        <v>68</v>
      </c>
      <c r="H2075" s="143">
        <v>2155.1</v>
      </c>
      <c r="I2075" s="101">
        <v>91</v>
      </c>
      <c r="J2075" s="448" t="s">
        <v>184</v>
      </c>
      <c r="K2075" s="2" t="s">
        <v>5</v>
      </c>
      <c r="L2075" s="189">
        <f>L2076+L2077+L2078+L2079+L2080+L2081</f>
        <v>9456120</v>
      </c>
      <c r="M2075" s="189">
        <f t="shared" ref="M2075:P2075" si="747">M2076+M2077+M2078+M2079+M2080+M2081</f>
        <v>9456120</v>
      </c>
      <c r="N2075" s="189">
        <f t="shared" si="747"/>
        <v>0</v>
      </c>
      <c r="O2075" s="189">
        <f t="shared" si="747"/>
        <v>0</v>
      </c>
      <c r="P2075" s="189">
        <f t="shared" si="747"/>
        <v>0</v>
      </c>
      <c r="Q2075" s="186">
        <f t="shared" si="744"/>
        <v>9456120</v>
      </c>
    </row>
    <row r="2076" spans="1:17" ht="18" customHeight="1" x14ac:dyDescent="0.25">
      <c r="A2076" s="438"/>
      <c r="B2076" s="454">
        <v>71956000</v>
      </c>
      <c r="C2076" s="448" t="s">
        <v>39</v>
      </c>
      <c r="D2076" s="448"/>
      <c r="E2076" s="448"/>
      <c r="F2076" s="101"/>
      <c r="G2076" s="454"/>
      <c r="H2076" s="143"/>
      <c r="I2076" s="101"/>
      <c r="J2076" s="16" t="s">
        <v>189</v>
      </c>
      <c r="K2076" s="7">
        <v>21</v>
      </c>
      <c r="L2076" s="189">
        <v>198120</v>
      </c>
      <c r="M2076" s="189">
        <v>198120</v>
      </c>
      <c r="N2076" s="164"/>
      <c r="O2076" s="225"/>
      <c r="P2076" s="225"/>
      <c r="Q2076" s="186">
        <f t="shared" si="744"/>
        <v>198120</v>
      </c>
    </row>
    <row r="2077" spans="1:17" ht="18" customHeight="1" x14ac:dyDescent="0.25">
      <c r="A2077" s="438"/>
      <c r="B2077" s="454">
        <v>71956000</v>
      </c>
      <c r="C2077" s="448" t="s">
        <v>39</v>
      </c>
      <c r="D2077" s="448"/>
      <c r="E2077" s="448"/>
      <c r="F2077" s="101"/>
      <c r="G2077" s="454"/>
      <c r="H2077" s="143"/>
      <c r="I2077" s="101"/>
      <c r="J2077" s="16" t="s">
        <v>186</v>
      </c>
      <c r="K2077" s="7">
        <v>10</v>
      </c>
      <c r="L2077" s="189">
        <v>2127990</v>
      </c>
      <c r="M2077" s="189">
        <v>2127990</v>
      </c>
      <c r="N2077" s="164"/>
      <c r="O2077" s="164"/>
      <c r="P2077" s="164"/>
      <c r="Q2077" s="186">
        <f t="shared" si="744"/>
        <v>2127990</v>
      </c>
    </row>
    <row r="2078" spans="1:17" ht="30.75" customHeight="1" x14ac:dyDescent="0.25">
      <c r="A2078" s="438"/>
      <c r="B2078" s="454">
        <v>71956000</v>
      </c>
      <c r="C2078" s="448" t="s">
        <v>39</v>
      </c>
      <c r="D2078" s="448"/>
      <c r="E2078" s="448"/>
      <c r="F2078" s="101"/>
      <c r="G2078" s="454"/>
      <c r="H2078" s="143"/>
      <c r="I2078" s="101"/>
      <c r="J2078" s="16" t="s">
        <v>187</v>
      </c>
      <c r="K2078" s="7" t="s">
        <v>13</v>
      </c>
      <c r="L2078" s="189">
        <v>1673760</v>
      </c>
      <c r="M2078" s="189">
        <v>1673760</v>
      </c>
      <c r="N2078" s="164"/>
      <c r="O2078" s="164"/>
      <c r="P2078" s="164"/>
      <c r="Q2078" s="186">
        <f t="shared" si="744"/>
        <v>1673760</v>
      </c>
    </row>
    <row r="2079" spans="1:17" ht="31.5" customHeight="1" x14ac:dyDescent="0.25">
      <c r="A2079" s="438"/>
      <c r="B2079" s="454">
        <v>71956000</v>
      </c>
      <c r="C2079" s="448" t="s">
        <v>39</v>
      </c>
      <c r="D2079" s="448"/>
      <c r="E2079" s="448"/>
      <c r="F2079" s="101"/>
      <c r="G2079" s="454"/>
      <c r="H2079" s="143"/>
      <c r="I2079" s="101"/>
      <c r="J2079" s="16" t="s">
        <v>192</v>
      </c>
      <c r="K2079" s="7" t="s">
        <v>4</v>
      </c>
      <c r="L2079" s="189">
        <v>2318140</v>
      </c>
      <c r="M2079" s="189">
        <v>2318140</v>
      </c>
      <c r="N2079" s="164"/>
      <c r="O2079" s="164"/>
      <c r="P2079" s="164"/>
      <c r="Q2079" s="186">
        <f t="shared" si="744"/>
        <v>2318140</v>
      </c>
    </row>
    <row r="2080" spans="1:17" ht="31.5" customHeight="1" x14ac:dyDescent="0.25">
      <c r="A2080" s="438"/>
      <c r="B2080" s="454">
        <v>71956000</v>
      </c>
      <c r="C2080" s="448" t="s">
        <v>39</v>
      </c>
      <c r="D2080" s="448"/>
      <c r="E2080" s="448"/>
      <c r="F2080" s="101"/>
      <c r="G2080" s="454"/>
      <c r="H2080" s="143"/>
      <c r="I2080" s="101"/>
      <c r="J2080" s="16" t="s">
        <v>198</v>
      </c>
      <c r="K2080" s="2" t="s">
        <v>8</v>
      </c>
      <c r="L2080" s="189">
        <v>497420</v>
      </c>
      <c r="M2080" s="189">
        <v>497420</v>
      </c>
      <c r="N2080" s="164"/>
      <c r="O2080" s="164"/>
      <c r="P2080" s="164"/>
      <c r="Q2080" s="186">
        <f t="shared" si="744"/>
        <v>497420</v>
      </c>
    </row>
    <row r="2081" spans="1:17" ht="18" customHeight="1" x14ac:dyDescent="0.25">
      <c r="A2081" s="439"/>
      <c r="B2081" s="454">
        <v>71956000</v>
      </c>
      <c r="C2081" s="448" t="s">
        <v>39</v>
      </c>
      <c r="D2081" s="448"/>
      <c r="E2081" s="448"/>
      <c r="F2081" s="101"/>
      <c r="G2081" s="454"/>
      <c r="H2081" s="143"/>
      <c r="I2081" s="101"/>
      <c r="J2081" s="16" t="s">
        <v>191</v>
      </c>
      <c r="K2081" s="20" t="s">
        <v>9</v>
      </c>
      <c r="L2081" s="189">
        <v>2640690</v>
      </c>
      <c r="M2081" s="189">
        <v>2640690</v>
      </c>
      <c r="N2081" s="164"/>
      <c r="O2081" s="164"/>
      <c r="P2081" s="164"/>
      <c r="Q2081" s="186">
        <f t="shared" si="744"/>
        <v>2640690</v>
      </c>
    </row>
    <row r="2082" spans="1:17" ht="18" customHeight="1" x14ac:dyDescent="0.25">
      <c r="A2082" s="437">
        <v>26</v>
      </c>
      <c r="B2082" s="454">
        <v>71956000</v>
      </c>
      <c r="C2082" s="448" t="s">
        <v>39</v>
      </c>
      <c r="D2082" s="448" t="s">
        <v>39</v>
      </c>
      <c r="E2082" s="448" t="s">
        <v>210</v>
      </c>
      <c r="F2082" s="101" t="s">
        <v>267</v>
      </c>
      <c r="G2082" s="454" t="s">
        <v>68</v>
      </c>
      <c r="H2082" s="143">
        <v>958.2</v>
      </c>
      <c r="I2082" s="101">
        <v>35</v>
      </c>
      <c r="J2082" s="448" t="s">
        <v>184</v>
      </c>
      <c r="K2082" s="2" t="s">
        <v>5</v>
      </c>
      <c r="L2082" s="189">
        <f>L2083+L2084+L2085</f>
        <v>1733670</v>
      </c>
      <c r="M2082" s="189">
        <f t="shared" ref="M2082:P2082" si="748">M2083+M2084+M2085</f>
        <v>1733670</v>
      </c>
      <c r="N2082" s="189">
        <f t="shared" si="748"/>
        <v>0</v>
      </c>
      <c r="O2082" s="189">
        <f t="shared" si="748"/>
        <v>0</v>
      </c>
      <c r="P2082" s="189">
        <f t="shared" si="748"/>
        <v>0</v>
      </c>
      <c r="Q2082" s="186">
        <f t="shared" si="744"/>
        <v>1733670</v>
      </c>
    </row>
    <row r="2083" spans="1:17" ht="18" customHeight="1" x14ac:dyDescent="0.25">
      <c r="A2083" s="438"/>
      <c r="B2083" s="454">
        <v>71956000</v>
      </c>
      <c r="C2083" s="448" t="s">
        <v>39</v>
      </c>
      <c r="D2083" s="448"/>
      <c r="E2083" s="448"/>
      <c r="F2083" s="101"/>
      <c r="G2083" s="454"/>
      <c r="H2083" s="143"/>
      <c r="I2083" s="101"/>
      <c r="J2083" s="16" t="s">
        <v>189</v>
      </c>
      <c r="K2083" s="7">
        <v>21</v>
      </c>
      <c r="L2083" s="189">
        <v>36330</v>
      </c>
      <c r="M2083" s="189">
        <v>36330</v>
      </c>
      <c r="N2083" s="164"/>
      <c r="O2083" s="225"/>
      <c r="P2083" s="225"/>
      <c r="Q2083" s="186">
        <f t="shared" si="744"/>
        <v>36330</v>
      </c>
    </row>
    <row r="2084" spans="1:17" ht="18" customHeight="1" x14ac:dyDescent="0.25">
      <c r="A2084" s="438"/>
      <c r="B2084" s="454">
        <v>71956000</v>
      </c>
      <c r="C2084" s="448" t="s">
        <v>39</v>
      </c>
      <c r="D2084" s="448"/>
      <c r="E2084" s="448"/>
      <c r="F2084" s="101"/>
      <c r="G2084" s="454"/>
      <c r="H2084" s="143"/>
      <c r="I2084" s="101"/>
      <c r="J2084" s="16" t="s">
        <v>186</v>
      </c>
      <c r="K2084" s="7">
        <v>10</v>
      </c>
      <c r="L2084" s="189">
        <v>406970</v>
      </c>
      <c r="M2084" s="189">
        <v>406970</v>
      </c>
      <c r="N2084" s="164"/>
      <c r="O2084" s="164"/>
      <c r="P2084" s="164"/>
      <c r="Q2084" s="186">
        <f t="shared" si="744"/>
        <v>406970</v>
      </c>
    </row>
    <row r="2085" spans="1:17" ht="18" customHeight="1" x14ac:dyDescent="0.25">
      <c r="A2085" s="439"/>
      <c r="B2085" s="454">
        <v>71956000</v>
      </c>
      <c r="C2085" s="448" t="s">
        <v>39</v>
      </c>
      <c r="D2085" s="448"/>
      <c r="E2085" s="448"/>
      <c r="F2085" s="101"/>
      <c r="G2085" s="454"/>
      <c r="H2085" s="143"/>
      <c r="I2085" s="101"/>
      <c r="J2085" s="16" t="s">
        <v>191</v>
      </c>
      <c r="K2085" s="20" t="s">
        <v>9</v>
      </c>
      <c r="L2085" s="189">
        <v>1290370</v>
      </c>
      <c r="M2085" s="189">
        <v>1290370</v>
      </c>
      <c r="N2085" s="164"/>
      <c r="O2085" s="164"/>
      <c r="P2085" s="164"/>
      <c r="Q2085" s="186">
        <f t="shared" si="744"/>
        <v>1290370</v>
      </c>
    </row>
    <row r="2086" spans="1:17" ht="18" customHeight="1" x14ac:dyDescent="0.25">
      <c r="A2086" s="437">
        <v>27</v>
      </c>
      <c r="B2086" s="454">
        <v>71956000</v>
      </c>
      <c r="C2086" s="448" t="s">
        <v>39</v>
      </c>
      <c r="D2086" s="448" t="s">
        <v>39</v>
      </c>
      <c r="E2086" s="448" t="s">
        <v>210</v>
      </c>
      <c r="F2086" s="101" t="s">
        <v>268</v>
      </c>
      <c r="G2086" s="454" t="s">
        <v>68</v>
      </c>
      <c r="H2086" s="143">
        <v>817.8</v>
      </c>
      <c r="I2086" s="101">
        <v>34</v>
      </c>
      <c r="J2086" s="448" t="s">
        <v>184</v>
      </c>
      <c r="K2086" s="2" t="s">
        <v>5</v>
      </c>
      <c r="L2086" s="189">
        <f>L2087+L2088+L2089+L2090+L2091+L2092</f>
        <v>3575400</v>
      </c>
      <c r="M2086" s="189">
        <f t="shared" ref="M2086:P2086" si="749">M2087+M2088+M2089+M2090+M2091+M2092</f>
        <v>3575400</v>
      </c>
      <c r="N2086" s="189">
        <f t="shared" si="749"/>
        <v>0</v>
      </c>
      <c r="O2086" s="189">
        <f t="shared" si="749"/>
        <v>0</v>
      </c>
      <c r="P2086" s="189">
        <f t="shared" si="749"/>
        <v>0</v>
      </c>
      <c r="Q2086" s="186">
        <f t="shared" si="744"/>
        <v>3575400</v>
      </c>
    </row>
    <row r="2087" spans="1:17" ht="18" customHeight="1" x14ac:dyDescent="0.25">
      <c r="A2087" s="438"/>
      <c r="B2087" s="454">
        <v>71956000</v>
      </c>
      <c r="C2087" s="448" t="s">
        <v>39</v>
      </c>
      <c r="D2087" s="448"/>
      <c r="E2087" s="448"/>
      <c r="F2087" s="101"/>
      <c r="G2087" s="454"/>
      <c r="H2087" s="143"/>
      <c r="I2087" s="101"/>
      <c r="J2087" s="16" t="s">
        <v>189</v>
      </c>
      <c r="K2087" s="7">
        <v>21</v>
      </c>
      <c r="L2087" s="189">
        <v>74920</v>
      </c>
      <c r="M2087" s="189">
        <v>74920</v>
      </c>
      <c r="N2087" s="164"/>
      <c r="O2087" s="225"/>
      <c r="P2087" s="225"/>
      <c r="Q2087" s="186">
        <f t="shared" si="744"/>
        <v>74920</v>
      </c>
    </row>
    <row r="2088" spans="1:17" ht="18" customHeight="1" x14ac:dyDescent="0.25">
      <c r="A2088" s="438"/>
      <c r="B2088" s="454">
        <v>71956000</v>
      </c>
      <c r="C2088" s="448" t="s">
        <v>39</v>
      </c>
      <c r="D2088" s="448"/>
      <c r="E2088" s="448"/>
      <c r="F2088" s="101"/>
      <c r="G2088" s="454"/>
      <c r="H2088" s="143"/>
      <c r="I2088" s="101"/>
      <c r="J2088" s="16" t="s">
        <v>186</v>
      </c>
      <c r="K2088" s="7">
        <v>10</v>
      </c>
      <c r="L2088" s="189">
        <v>355300</v>
      </c>
      <c r="M2088" s="189">
        <v>355300</v>
      </c>
      <c r="N2088" s="164"/>
      <c r="O2088" s="164"/>
      <c r="P2088" s="164"/>
      <c r="Q2088" s="186">
        <f t="shared" si="744"/>
        <v>355300</v>
      </c>
    </row>
    <row r="2089" spans="1:17" ht="30.75" customHeight="1" x14ac:dyDescent="0.25">
      <c r="A2089" s="438"/>
      <c r="B2089" s="454">
        <v>71956000</v>
      </c>
      <c r="C2089" s="448" t="s">
        <v>39</v>
      </c>
      <c r="D2089" s="448"/>
      <c r="E2089" s="448"/>
      <c r="F2089" s="101"/>
      <c r="G2089" s="454"/>
      <c r="H2089" s="143"/>
      <c r="I2089" s="101"/>
      <c r="J2089" s="16" t="s">
        <v>187</v>
      </c>
      <c r="K2089" s="7" t="s">
        <v>13</v>
      </c>
      <c r="L2089" s="189">
        <v>748780</v>
      </c>
      <c r="M2089" s="189">
        <v>748780</v>
      </c>
      <c r="N2089" s="164"/>
      <c r="O2089" s="164"/>
      <c r="P2089" s="164"/>
      <c r="Q2089" s="186">
        <f t="shared" si="744"/>
        <v>748780</v>
      </c>
    </row>
    <row r="2090" spans="1:17" ht="31.5" customHeight="1" x14ac:dyDescent="0.25">
      <c r="A2090" s="438"/>
      <c r="B2090" s="454">
        <v>71956000</v>
      </c>
      <c r="C2090" s="448" t="s">
        <v>39</v>
      </c>
      <c r="D2090" s="448"/>
      <c r="E2090" s="448"/>
      <c r="F2090" s="101"/>
      <c r="G2090" s="454"/>
      <c r="H2090" s="143"/>
      <c r="I2090" s="101"/>
      <c r="J2090" s="16" t="s">
        <v>192</v>
      </c>
      <c r="K2090" s="7" t="s">
        <v>4</v>
      </c>
      <c r="L2090" s="189">
        <v>219320</v>
      </c>
      <c r="M2090" s="189">
        <v>219320</v>
      </c>
      <c r="N2090" s="164"/>
      <c r="O2090" s="164"/>
      <c r="P2090" s="164"/>
      <c r="Q2090" s="186">
        <f t="shared" si="744"/>
        <v>219320</v>
      </c>
    </row>
    <row r="2091" spans="1:17" ht="31.5" customHeight="1" x14ac:dyDescent="0.25">
      <c r="A2091" s="438"/>
      <c r="B2091" s="454">
        <v>71956000</v>
      </c>
      <c r="C2091" s="448" t="s">
        <v>39</v>
      </c>
      <c r="D2091" s="448"/>
      <c r="E2091" s="448"/>
      <c r="F2091" s="101"/>
      <c r="G2091" s="454"/>
      <c r="H2091" s="143"/>
      <c r="I2091" s="101"/>
      <c r="J2091" s="16" t="s">
        <v>198</v>
      </c>
      <c r="K2091" s="2" t="s">
        <v>8</v>
      </c>
      <c r="L2091" s="189">
        <v>1050530</v>
      </c>
      <c r="M2091" s="189">
        <v>1050530</v>
      </c>
      <c r="N2091" s="164"/>
      <c r="O2091" s="164"/>
      <c r="P2091" s="164"/>
      <c r="Q2091" s="186">
        <f t="shared" si="744"/>
        <v>1050530</v>
      </c>
    </row>
    <row r="2092" spans="1:17" ht="18" customHeight="1" x14ac:dyDescent="0.25">
      <c r="A2092" s="439"/>
      <c r="B2092" s="454">
        <v>71956000</v>
      </c>
      <c r="C2092" s="448" t="s">
        <v>39</v>
      </c>
      <c r="D2092" s="448"/>
      <c r="E2092" s="448"/>
      <c r="F2092" s="101"/>
      <c r="G2092" s="454"/>
      <c r="H2092" s="143"/>
      <c r="I2092" s="101"/>
      <c r="J2092" s="16" t="s">
        <v>191</v>
      </c>
      <c r="K2092" s="20" t="s">
        <v>9</v>
      </c>
      <c r="L2092" s="189">
        <v>1126550</v>
      </c>
      <c r="M2092" s="189">
        <v>1126550</v>
      </c>
      <c r="N2092" s="164"/>
      <c r="O2092" s="164"/>
      <c r="P2092" s="164"/>
      <c r="Q2092" s="186">
        <f t="shared" si="744"/>
        <v>1126550</v>
      </c>
    </row>
    <row r="2093" spans="1:17" ht="18" customHeight="1" x14ac:dyDescent="0.25">
      <c r="A2093" s="437">
        <v>28</v>
      </c>
      <c r="B2093" s="454">
        <v>71956000</v>
      </c>
      <c r="C2093" s="448" t="s">
        <v>39</v>
      </c>
      <c r="D2093" s="448" t="s">
        <v>39</v>
      </c>
      <c r="E2093" s="448" t="s">
        <v>135</v>
      </c>
      <c r="F2093" s="101">
        <v>45</v>
      </c>
      <c r="G2093" s="454" t="s">
        <v>68</v>
      </c>
      <c r="H2093" s="143">
        <v>4727.7</v>
      </c>
      <c r="I2093" s="101">
        <v>251</v>
      </c>
      <c r="J2093" s="448" t="s">
        <v>184</v>
      </c>
      <c r="K2093" s="2" t="s">
        <v>5</v>
      </c>
      <c r="L2093" s="189">
        <f>L2094+L2095</f>
        <v>7040640</v>
      </c>
      <c r="M2093" s="189">
        <f t="shared" ref="M2093:P2093" si="750">M2094+M2095</f>
        <v>7040640</v>
      </c>
      <c r="N2093" s="189">
        <f t="shared" si="750"/>
        <v>0</v>
      </c>
      <c r="O2093" s="189">
        <f t="shared" si="750"/>
        <v>0</v>
      </c>
      <c r="P2093" s="189">
        <f t="shared" si="750"/>
        <v>0</v>
      </c>
      <c r="Q2093" s="186">
        <f t="shared" si="744"/>
        <v>7040640</v>
      </c>
    </row>
    <row r="2094" spans="1:17" ht="18" customHeight="1" x14ac:dyDescent="0.25">
      <c r="A2094" s="438"/>
      <c r="B2094" s="454">
        <v>71956000</v>
      </c>
      <c r="C2094" s="448" t="s">
        <v>39</v>
      </c>
      <c r="D2094" s="448"/>
      <c r="E2094" s="448"/>
      <c r="F2094" s="101"/>
      <c r="G2094" s="454"/>
      <c r="H2094" s="143"/>
      <c r="I2094" s="101"/>
      <c r="J2094" s="16" t="s">
        <v>189</v>
      </c>
      <c r="K2094" s="7">
        <v>21</v>
      </c>
      <c r="L2094" s="189">
        <v>147520</v>
      </c>
      <c r="M2094" s="189">
        <v>147520</v>
      </c>
      <c r="N2094" s="164"/>
      <c r="O2094" s="225"/>
      <c r="P2094" s="225"/>
      <c r="Q2094" s="186">
        <f t="shared" si="744"/>
        <v>147520</v>
      </c>
    </row>
    <row r="2095" spans="1:17" ht="33" customHeight="1" x14ac:dyDescent="0.25">
      <c r="A2095" s="439"/>
      <c r="B2095" s="454">
        <v>71956000</v>
      </c>
      <c r="C2095" s="448" t="s">
        <v>39</v>
      </c>
      <c r="D2095" s="448"/>
      <c r="E2095" s="448"/>
      <c r="F2095" s="101"/>
      <c r="G2095" s="454"/>
      <c r="H2095" s="143"/>
      <c r="I2095" s="101"/>
      <c r="J2095" s="16" t="s">
        <v>194</v>
      </c>
      <c r="K2095" s="2" t="s">
        <v>37</v>
      </c>
      <c r="L2095" s="189">
        <v>6893120</v>
      </c>
      <c r="M2095" s="189">
        <v>6893120</v>
      </c>
      <c r="N2095" s="164"/>
      <c r="O2095" s="164"/>
      <c r="P2095" s="164"/>
      <c r="Q2095" s="186">
        <f t="shared" si="744"/>
        <v>6893120</v>
      </c>
    </row>
    <row r="2096" spans="1:17" ht="18" customHeight="1" x14ac:dyDescent="0.25">
      <c r="A2096" s="438">
        <v>29</v>
      </c>
      <c r="B2096" s="454">
        <v>71956000</v>
      </c>
      <c r="C2096" s="448" t="s">
        <v>39</v>
      </c>
      <c r="D2096" s="448" t="s">
        <v>39</v>
      </c>
      <c r="E2096" s="448" t="s">
        <v>215</v>
      </c>
      <c r="F2096" s="101" t="s">
        <v>269</v>
      </c>
      <c r="G2096" s="454" t="s">
        <v>68</v>
      </c>
      <c r="H2096" s="143">
        <v>594.20000000000005</v>
      </c>
      <c r="I2096" s="101">
        <v>35</v>
      </c>
      <c r="J2096" s="448" t="s">
        <v>184</v>
      </c>
      <c r="K2096" s="2" t="s">
        <v>5</v>
      </c>
      <c r="L2096" s="189">
        <f>L2097+L2098+L2099+L2100+L2101</f>
        <v>1999930</v>
      </c>
      <c r="M2096" s="189">
        <f t="shared" ref="M2096:P2096" si="751">M2097+M2098+M2099+M2100+M2101</f>
        <v>1999930</v>
      </c>
      <c r="N2096" s="189">
        <f t="shared" si="751"/>
        <v>0</v>
      </c>
      <c r="O2096" s="189">
        <f t="shared" si="751"/>
        <v>0</v>
      </c>
      <c r="P2096" s="189">
        <f t="shared" si="751"/>
        <v>0</v>
      </c>
      <c r="Q2096" s="186">
        <f t="shared" si="744"/>
        <v>1999930</v>
      </c>
    </row>
    <row r="2097" spans="1:17" ht="18" customHeight="1" x14ac:dyDescent="0.25">
      <c r="A2097" s="438"/>
      <c r="B2097" s="454">
        <v>71956000</v>
      </c>
      <c r="C2097" s="448" t="s">
        <v>39</v>
      </c>
      <c r="D2097" s="448"/>
      <c r="E2097" s="448"/>
      <c r="F2097" s="101"/>
      <c r="G2097" s="454"/>
      <c r="H2097" s="143"/>
      <c r="I2097" s="101"/>
      <c r="J2097" s="16" t="s">
        <v>189</v>
      </c>
      <c r="K2097" s="2" t="s">
        <v>0</v>
      </c>
      <c r="L2097" s="189">
        <v>41900</v>
      </c>
      <c r="M2097" s="189">
        <v>41900</v>
      </c>
      <c r="N2097" s="164"/>
      <c r="O2097" s="225"/>
      <c r="P2097" s="225"/>
      <c r="Q2097" s="186">
        <f t="shared" si="744"/>
        <v>41900</v>
      </c>
    </row>
    <row r="2098" spans="1:17" ht="18" customHeight="1" x14ac:dyDescent="0.25">
      <c r="A2098" s="438"/>
      <c r="B2098" s="454">
        <v>71956000</v>
      </c>
      <c r="C2098" s="448" t="s">
        <v>39</v>
      </c>
      <c r="D2098" s="448"/>
      <c r="E2098" s="448"/>
      <c r="F2098" s="101"/>
      <c r="G2098" s="454"/>
      <c r="H2098" s="143"/>
      <c r="I2098" s="101"/>
      <c r="J2098" s="16" t="s">
        <v>186</v>
      </c>
      <c r="K2098" s="2" t="s">
        <v>17</v>
      </c>
      <c r="L2098" s="189">
        <v>450810</v>
      </c>
      <c r="M2098" s="189">
        <v>450810</v>
      </c>
      <c r="N2098" s="164"/>
      <c r="O2098" s="164"/>
      <c r="P2098" s="164"/>
      <c r="Q2098" s="186">
        <f t="shared" si="744"/>
        <v>450810</v>
      </c>
    </row>
    <row r="2099" spans="1:17" ht="18" customHeight="1" x14ac:dyDescent="0.25">
      <c r="A2099" s="438"/>
      <c r="B2099" s="454">
        <v>71956000</v>
      </c>
      <c r="C2099" s="448" t="s">
        <v>39</v>
      </c>
      <c r="D2099" s="448"/>
      <c r="E2099" s="448"/>
      <c r="F2099" s="101"/>
      <c r="G2099" s="454"/>
      <c r="H2099" s="143"/>
      <c r="I2099" s="101"/>
      <c r="J2099" s="16" t="s">
        <v>191</v>
      </c>
      <c r="K2099" s="2" t="s">
        <v>9</v>
      </c>
      <c r="L2099" s="189">
        <v>1004740</v>
      </c>
      <c r="M2099" s="189">
        <v>1004740</v>
      </c>
      <c r="N2099" s="164"/>
      <c r="O2099" s="164"/>
      <c r="P2099" s="164"/>
      <c r="Q2099" s="186">
        <f t="shared" si="744"/>
        <v>1004740</v>
      </c>
    </row>
    <row r="2100" spans="1:17" ht="30.75" customHeight="1" x14ac:dyDescent="0.25">
      <c r="A2100" s="438"/>
      <c r="B2100" s="454">
        <v>71956000</v>
      </c>
      <c r="C2100" s="448" t="s">
        <v>39</v>
      </c>
      <c r="D2100" s="448"/>
      <c r="E2100" s="448"/>
      <c r="F2100" s="101"/>
      <c r="G2100" s="454"/>
      <c r="H2100" s="143"/>
      <c r="I2100" s="101"/>
      <c r="J2100" s="16" t="s">
        <v>187</v>
      </c>
      <c r="K2100" s="2" t="s">
        <v>13</v>
      </c>
      <c r="L2100" s="189">
        <v>403180</v>
      </c>
      <c r="M2100" s="189">
        <v>403180</v>
      </c>
      <c r="N2100" s="164"/>
      <c r="O2100" s="164"/>
      <c r="P2100" s="164"/>
      <c r="Q2100" s="186">
        <f t="shared" si="744"/>
        <v>403180</v>
      </c>
    </row>
    <row r="2101" spans="1:17" ht="31.5" customHeight="1" x14ac:dyDescent="0.25">
      <c r="A2101" s="439"/>
      <c r="B2101" s="454">
        <v>71956000</v>
      </c>
      <c r="C2101" s="448" t="s">
        <v>39</v>
      </c>
      <c r="D2101" s="448"/>
      <c r="E2101" s="448"/>
      <c r="F2101" s="101"/>
      <c r="G2101" s="454"/>
      <c r="H2101" s="143"/>
      <c r="I2101" s="101"/>
      <c r="J2101" s="16" t="s">
        <v>192</v>
      </c>
      <c r="K2101" s="2" t="s">
        <v>4</v>
      </c>
      <c r="L2101" s="189">
        <v>99300</v>
      </c>
      <c r="M2101" s="189">
        <v>99300</v>
      </c>
      <c r="N2101" s="164"/>
      <c r="O2101" s="164"/>
      <c r="P2101" s="164"/>
      <c r="Q2101" s="186">
        <f t="shared" si="744"/>
        <v>99300</v>
      </c>
    </row>
    <row r="2102" spans="1:17" ht="18" customHeight="1" x14ac:dyDescent="0.25">
      <c r="A2102" s="437">
        <v>30</v>
      </c>
      <c r="B2102" s="454">
        <v>71956000</v>
      </c>
      <c r="C2102" s="448" t="s">
        <v>39</v>
      </c>
      <c r="D2102" s="448" t="s">
        <v>39</v>
      </c>
      <c r="E2102" s="448" t="s">
        <v>90</v>
      </c>
      <c r="F2102" s="101" t="s">
        <v>270</v>
      </c>
      <c r="G2102" s="454" t="s">
        <v>68</v>
      </c>
      <c r="H2102" s="143">
        <v>1119.1400000000001</v>
      </c>
      <c r="I2102" s="101">
        <v>34</v>
      </c>
      <c r="J2102" s="448" t="s">
        <v>184</v>
      </c>
      <c r="K2102" s="2" t="s">
        <v>5</v>
      </c>
      <c r="L2102" s="189">
        <f>L2103+L2104</f>
        <v>340330</v>
      </c>
      <c r="M2102" s="189">
        <f t="shared" ref="M2102:P2102" si="752">M2103+M2104</f>
        <v>340330</v>
      </c>
      <c r="N2102" s="189">
        <f t="shared" si="752"/>
        <v>0</v>
      </c>
      <c r="O2102" s="189">
        <f t="shared" si="752"/>
        <v>0</v>
      </c>
      <c r="P2102" s="189">
        <f t="shared" si="752"/>
        <v>0</v>
      </c>
      <c r="Q2102" s="186">
        <f t="shared" si="744"/>
        <v>340330</v>
      </c>
    </row>
    <row r="2103" spans="1:17" ht="18" customHeight="1" x14ac:dyDescent="0.25">
      <c r="A2103" s="438"/>
      <c r="B2103" s="454">
        <v>71956000</v>
      </c>
      <c r="C2103" s="448" t="s">
        <v>39</v>
      </c>
      <c r="D2103" s="448"/>
      <c r="E2103" s="448"/>
      <c r="F2103" s="101"/>
      <c r="G2103" s="454"/>
      <c r="H2103" s="143"/>
      <c r="I2103" s="101"/>
      <c r="J2103" s="16" t="s">
        <v>189</v>
      </c>
      <c r="K2103" s="7">
        <v>21</v>
      </c>
      <c r="L2103" s="189">
        <v>7130</v>
      </c>
      <c r="M2103" s="189">
        <v>7130</v>
      </c>
      <c r="N2103" s="164"/>
      <c r="O2103" s="225"/>
      <c r="P2103" s="225"/>
      <c r="Q2103" s="186">
        <f t="shared" si="744"/>
        <v>7130</v>
      </c>
    </row>
    <row r="2104" spans="1:17" ht="18" customHeight="1" x14ac:dyDescent="0.25">
      <c r="A2104" s="439"/>
      <c r="B2104" s="454">
        <v>71956000</v>
      </c>
      <c r="C2104" s="448" t="s">
        <v>39</v>
      </c>
      <c r="D2104" s="448"/>
      <c r="E2104" s="448"/>
      <c r="F2104" s="101"/>
      <c r="G2104" s="454"/>
      <c r="H2104" s="143"/>
      <c r="I2104" s="101"/>
      <c r="J2104" s="16" t="s">
        <v>186</v>
      </c>
      <c r="K2104" s="7">
        <v>10</v>
      </c>
      <c r="L2104" s="189">
        <v>333200</v>
      </c>
      <c r="M2104" s="189">
        <v>333200</v>
      </c>
      <c r="N2104" s="164"/>
      <c r="O2104" s="164"/>
      <c r="P2104" s="164"/>
      <c r="Q2104" s="186">
        <f t="shared" si="744"/>
        <v>333200</v>
      </c>
    </row>
    <row r="2105" spans="1:17" ht="18" customHeight="1" x14ac:dyDescent="0.25">
      <c r="A2105" s="437">
        <v>31</v>
      </c>
      <c r="B2105" s="454">
        <v>71956000</v>
      </c>
      <c r="C2105" s="448" t="s">
        <v>39</v>
      </c>
      <c r="D2105" s="448" t="s">
        <v>39</v>
      </c>
      <c r="E2105" s="448" t="s">
        <v>90</v>
      </c>
      <c r="F2105" s="101" t="s">
        <v>266</v>
      </c>
      <c r="G2105" s="454" t="s">
        <v>68</v>
      </c>
      <c r="H2105" s="143">
        <v>2110.5</v>
      </c>
      <c r="I2105" s="101">
        <v>60</v>
      </c>
      <c r="J2105" s="448" t="s">
        <v>184</v>
      </c>
      <c r="K2105" s="2" t="s">
        <v>5</v>
      </c>
      <c r="L2105" s="189">
        <f>L2106+L2107</f>
        <v>2143540</v>
      </c>
      <c r="M2105" s="189">
        <f t="shared" ref="M2105:P2105" si="753">M2106+M2107</f>
        <v>2143540</v>
      </c>
      <c r="N2105" s="189">
        <f t="shared" si="753"/>
        <v>0</v>
      </c>
      <c r="O2105" s="189">
        <f t="shared" si="753"/>
        <v>0</v>
      </c>
      <c r="P2105" s="189">
        <f t="shared" si="753"/>
        <v>0</v>
      </c>
      <c r="Q2105" s="186">
        <f t="shared" si="744"/>
        <v>2143540</v>
      </c>
    </row>
    <row r="2106" spans="1:17" ht="18" customHeight="1" x14ac:dyDescent="0.25">
      <c r="A2106" s="438"/>
      <c r="B2106" s="454">
        <v>71956000</v>
      </c>
      <c r="C2106" s="448" t="s">
        <v>39</v>
      </c>
      <c r="D2106" s="448"/>
      <c r="E2106" s="448"/>
      <c r="F2106" s="101"/>
      <c r="G2106" s="454"/>
      <c r="H2106" s="143"/>
      <c r="I2106" s="101"/>
      <c r="J2106" s="16" t="s">
        <v>189</v>
      </c>
      <c r="K2106" s="7">
        <v>21</v>
      </c>
      <c r="L2106" s="189">
        <v>44910</v>
      </c>
      <c r="M2106" s="189">
        <v>44910</v>
      </c>
      <c r="N2106" s="164"/>
      <c r="O2106" s="225"/>
      <c r="P2106" s="225"/>
      <c r="Q2106" s="186">
        <f t="shared" si="744"/>
        <v>44910</v>
      </c>
    </row>
    <row r="2107" spans="1:17" ht="18" customHeight="1" x14ac:dyDescent="0.25">
      <c r="A2107" s="439"/>
      <c r="B2107" s="454">
        <v>71956000</v>
      </c>
      <c r="C2107" s="448" t="s">
        <v>39</v>
      </c>
      <c r="D2107" s="448"/>
      <c r="E2107" s="448"/>
      <c r="F2107" s="101"/>
      <c r="G2107" s="454"/>
      <c r="H2107" s="143"/>
      <c r="I2107" s="101"/>
      <c r="J2107" s="16" t="s">
        <v>186</v>
      </c>
      <c r="K2107" s="7">
        <v>10</v>
      </c>
      <c r="L2107" s="189">
        <v>2098630</v>
      </c>
      <c r="M2107" s="189">
        <v>2098630</v>
      </c>
      <c r="N2107" s="164"/>
      <c r="O2107" s="164"/>
      <c r="P2107" s="164"/>
      <c r="Q2107" s="186">
        <f t="shared" si="744"/>
        <v>2098630</v>
      </c>
    </row>
    <row r="2108" spans="1:17" ht="18" customHeight="1" x14ac:dyDescent="0.25">
      <c r="A2108" s="437">
        <v>32</v>
      </c>
      <c r="B2108" s="454">
        <v>71956000</v>
      </c>
      <c r="C2108" s="448" t="s">
        <v>39</v>
      </c>
      <c r="D2108" s="448" t="s">
        <v>39</v>
      </c>
      <c r="E2108" s="448" t="s">
        <v>90</v>
      </c>
      <c r="F2108" s="101" t="s">
        <v>271</v>
      </c>
      <c r="G2108" s="454" t="s">
        <v>68</v>
      </c>
      <c r="H2108" s="143">
        <v>1012.9</v>
      </c>
      <c r="I2108" s="101">
        <v>46</v>
      </c>
      <c r="J2108" s="448" t="s">
        <v>184</v>
      </c>
      <c r="K2108" s="2" t="s">
        <v>5</v>
      </c>
      <c r="L2108" s="189">
        <f>L2109+L2110</f>
        <v>412910</v>
      </c>
      <c r="M2108" s="189">
        <f t="shared" ref="M2108:P2108" si="754">M2109+M2110</f>
        <v>412910</v>
      </c>
      <c r="N2108" s="189">
        <f t="shared" si="754"/>
        <v>0</v>
      </c>
      <c r="O2108" s="189">
        <f t="shared" si="754"/>
        <v>0</v>
      </c>
      <c r="P2108" s="189">
        <f t="shared" si="754"/>
        <v>0</v>
      </c>
      <c r="Q2108" s="186">
        <f t="shared" si="744"/>
        <v>412910</v>
      </c>
    </row>
    <row r="2109" spans="1:17" ht="18" customHeight="1" x14ac:dyDescent="0.25">
      <c r="A2109" s="438"/>
      <c r="B2109" s="454">
        <v>71956000</v>
      </c>
      <c r="C2109" s="448" t="s">
        <v>39</v>
      </c>
      <c r="D2109" s="448"/>
      <c r="E2109" s="448"/>
      <c r="F2109" s="101"/>
      <c r="G2109" s="454"/>
      <c r="H2109" s="143"/>
      <c r="I2109" s="101"/>
      <c r="J2109" s="16" t="s">
        <v>189</v>
      </c>
      <c r="K2109" s="7">
        <v>21</v>
      </c>
      <c r="L2109" s="189">
        <v>8660</v>
      </c>
      <c r="M2109" s="189">
        <v>8660</v>
      </c>
      <c r="N2109" s="164"/>
      <c r="O2109" s="225"/>
      <c r="P2109" s="225"/>
      <c r="Q2109" s="186">
        <f t="shared" si="744"/>
        <v>8660</v>
      </c>
    </row>
    <row r="2110" spans="1:17" ht="18" customHeight="1" x14ac:dyDescent="0.25">
      <c r="A2110" s="439"/>
      <c r="B2110" s="454">
        <v>71956000</v>
      </c>
      <c r="C2110" s="448" t="s">
        <v>39</v>
      </c>
      <c r="D2110" s="448"/>
      <c r="E2110" s="448"/>
      <c r="F2110" s="101"/>
      <c r="G2110" s="454"/>
      <c r="H2110" s="143"/>
      <c r="I2110" s="101"/>
      <c r="J2110" s="16" t="s">
        <v>186</v>
      </c>
      <c r="K2110" s="7">
        <v>10</v>
      </c>
      <c r="L2110" s="189">
        <v>404250</v>
      </c>
      <c r="M2110" s="189">
        <v>404250</v>
      </c>
      <c r="N2110" s="164"/>
      <c r="O2110" s="164"/>
      <c r="P2110" s="164"/>
      <c r="Q2110" s="186">
        <f t="shared" si="744"/>
        <v>404250</v>
      </c>
    </row>
    <row r="2111" spans="1:17" ht="18" customHeight="1" x14ac:dyDescent="0.25">
      <c r="A2111" s="437">
        <v>33</v>
      </c>
      <c r="B2111" s="454">
        <v>71956000</v>
      </c>
      <c r="C2111" s="448" t="s">
        <v>39</v>
      </c>
      <c r="D2111" s="448" t="s">
        <v>39</v>
      </c>
      <c r="E2111" s="448" t="s">
        <v>90</v>
      </c>
      <c r="F2111" s="101" t="s">
        <v>267</v>
      </c>
      <c r="G2111" s="454" t="s">
        <v>68</v>
      </c>
      <c r="H2111" s="143">
        <v>2228.6</v>
      </c>
      <c r="I2111" s="101">
        <v>63</v>
      </c>
      <c r="J2111" s="448" t="s">
        <v>184</v>
      </c>
      <c r="K2111" s="2" t="s">
        <v>5</v>
      </c>
      <c r="L2111" s="189">
        <f>L2112+L2113</f>
        <v>1756120</v>
      </c>
      <c r="M2111" s="189">
        <f t="shared" ref="M2111:P2111" si="755">M2112+M2113</f>
        <v>1756120</v>
      </c>
      <c r="N2111" s="189">
        <f t="shared" si="755"/>
        <v>0</v>
      </c>
      <c r="O2111" s="189">
        <f t="shared" si="755"/>
        <v>0</v>
      </c>
      <c r="P2111" s="189">
        <f t="shared" si="755"/>
        <v>0</v>
      </c>
      <c r="Q2111" s="186">
        <f t="shared" ref="Q2111:Q2286" si="756">M2111+N2111+O2111+P2111</f>
        <v>1756120</v>
      </c>
    </row>
    <row r="2112" spans="1:17" ht="18" customHeight="1" x14ac:dyDescent="0.25">
      <c r="A2112" s="438"/>
      <c r="B2112" s="454">
        <v>71956000</v>
      </c>
      <c r="C2112" s="448" t="s">
        <v>39</v>
      </c>
      <c r="D2112" s="448"/>
      <c r="E2112" s="448"/>
      <c r="F2112" s="101"/>
      <c r="G2112" s="454"/>
      <c r="H2112" s="143"/>
      <c r="I2112" s="101"/>
      <c r="J2112" s="16" t="s">
        <v>189</v>
      </c>
      <c r="K2112" s="7">
        <v>21</v>
      </c>
      <c r="L2112" s="189">
        <v>36800</v>
      </c>
      <c r="M2112" s="189">
        <v>36800</v>
      </c>
      <c r="N2112" s="164"/>
      <c r="O2112" s="225"/>
      <c r="P2112" s="225"/>
      <c r="Q2112" s="186">
        <f t="shared" si="756"/>
        <v>36800</v>
      </c>
    </row>
    <row r="2113" spans="1:41" ht="18" customHeight="1" x14ac:dyDescent="0.25">
      <c r="A2113" s="439"/>
      <c r="B2113" s="454">
        <v>71956000</v>
      </c>
      <c r="C2113" s="448" t="s">
        <v>39</v>
      </c>
      <c r="D2113" s="448"/>
      <c r="E2113" s="448"/>
      <c r="F2113" s="101"/>
      <c r="G2113" s="454"/>
      <c r="H2113" s="143"/>
      <c r="I2113" s="101"/>
      <c r="J2113" s="16" t="s">
        <v>186</v>
      </c>
      <c r="K2113" s="7">
        <v>10</v>
      </c>
      <c r="L2113" s="189">
        <v>1719320</v>
      </c>
      <c r="M2113" s="189">
        <v>1719320</v>
      </c>
      <c r="N2113" s="164"/>
      <c r="O2113" s="164"/>
      <c r="P2113" s="164"/>
      <c r="Q2113" s="186">
        <f t="shared" si="756"/>
        <v>1719320</v>
      </c>
    </row>
    <row r="2114" spans="1:41" ht="18" customHeight="1" x14ac:dyDescent="0.25">
      <c r="A2114" s="437">
        <v>34</v>
      </c>
      <c r="B2114" s="454">
        <v>71956000</v>
      </c>
      <c r="C2114" s="448" t="s">
        <v>39</v>
      </c>
      <c r="D2114" s="448" t="s">
        <v>39</v>
      </c>
      <c r="E2114" s="448" t="s">
        <v>132</v>
      </c>
      <c r="F2114" s="101">
        <v>2</v>
      </c>
      <c r="G2114" s="454" t="s">
        <v>68</v>
      </c>
      <c r="H2114" s="143">
        <v>8601.7999999999993</v>
      </c>
      <c r="I2114" s="101">
        <v>312</v>
      </c>
      <c r="J2114" s="448" t="s">
        <v>184</v>
      </c>
      <c r="K2114" s="2" t="s">
        <v>5</v>
      </c>
      <c r="L2114" s="189">
        <f>L2115+L2116</f>
        <v>10355160</v>
      </c>
      <c r="M2114" s="189">
        <f t="shared" ref="M2114:P2114" si="757">M2115+M2116</f>
        <v>10355160</v>
      </c>
      <c r="N2114" s="189">
        <f t="shared" si="757"/>
        <v>0</v>
      </c>
      <c r="O2114" s="189">
        <f t="shared" si="757"/>
        <v>0</v>
      </c>
      <c r="P2114" s="189">
        <f t="shared" si="757"/>
        <v>0</v>
      </c>
      <c r="Q2114" s="186">
        <f t="shared" si="756"/>
        <v>10355160</v>
      </c>
    </row>
    <row r="2115" spans="1:41" ht="18" customHeight="1" x14ac:dyDescent="0.25">
      <c r="A2115" s="438"/>
      <c r="B2115" s="454">
        <v>71956000</v>
      </c>
      <c r="C2115" s="448" t="s">
        <v>39</v>
      </c>
      <c r="D2115" s="448"/>
      <c r="E2115" s="448"/>
      <c r="F2115" s="101"/>
      <c r="G2115" s="454"/>
      <c r="H2115" s="143"/>
      <c r="I2115" s="101"/>
      <c r="J2115" s="16" t="s">
        <v>189</v>
      </c>
      <c r="K2115" s="7">
        <v>21</v>
      </c>
      <c r="L2115" s="189">
        <v>216960</v>
      </c>
      <c r="M2115" s="189">
        <v>216960</v>
      </c>
      <c r="N2115" s="164"/>
      <c r="O2115" s="225"/>
      <c r="P2115" s="225"/>
      <c r="Q2115" s="186">
        <f t="shared" si="756"/>
        <v>216960</v>
      </c>
    </row>
    <row r="2116" spans="1:41" ht="18" customHeight="1" x14ac:dyDescent="0.25">
      <c r="A2116" s="439"/>
      <c r="B2116" s="454">
        <v>71956000</v>
      </c>
      <c r="C2116" s="448" t="s">
        <v>39</v>
      </c>
      <c r="D2116" s="448"/>
      <c r="E2116" s="448"/>
      <c r="F2116" s="101"/>
      <c r="G2116" s="454"/>
      <c r="H2116" s="143"/>
      <c r="I2116" s="101"/>
      <c r="J2116" s="16" t="s">
        <v>191</v>
      </c>
      <c r="K2116" s="20" t="s">
        <v>9</v>
      </c>
      <c r="L2116" s="189">
        <v>10138200</v>
      </c>
      <c r="M2116" s="189">
        <v>10138200</v>
      </c>
      <c r="N2116" s="164"/>
      <c r="O2116" s="164"/>
      <c r="P2116" s="164"/>
      <c r="Q2116" s="186">
        <f t="shared" si="756"/>
        <v>10138200</v>
      </c>
    </row>
    <row r="2117" spans="1:41" ht="18" customHeight="1" x14ac:dyDescent="0.25">
      <c r="A2117" s="113">
        <v>35</v>
      </c>
      <c r="B2117" s="454">
        <v>71956000</v>
      </c>
      <c r="C2117" s="448" t="s">
        <v>39</v>
      </c>
      <c r="D2117" s="448" t="s">
        <v>39</v>
      </c>
      <c r="E2117" s="448" t="s">
        <v>132</v>
      </c>
      <c r="F2117" s="101" t="s">
        <v>137</v>
      </c>
      <c r="G2117" s="454" t="s">
        <v>68</v>
      </c>
      <c r="H2117" s="143">
        <v>4931.8999999999996</v>
      </c>
      <c r="I2117" s="101">
        <v>158</v>
      </c>
      <c r="J2117" s="448" t="s">
        <v>184</v>
      </c>
      <c r="K2117" s="2" t="s">
        <v>5</v>
      </c>
      <c r="L2117" s="189">
        <f>L2118+L2119+L2120+L2121</f>
        <v>4321676</v>
      </c>
      <c r="M2117" s="189">
        <f t="shared" ref="M2117:P2117" si="758">M2118+M2119+M2120+M2121</f>
        <v>4178580</v>
      </c>
      <c r="N2117" s="189">
        <f t="shared" si="758"/>
        <v>0</v>
      </c>
      <c r="O2117" s="189">
        <f t="shared" si="758"/>
        <v>135941.20000000001</v>
      </c>
      <c r="P2117" s="189">
        <f t="shared" si="758"/>
        <v>7154.7999999999884</v>
      </c>
      <c r="Q2117" s="186">
        <f t="shared" si="756"/>
        <v>4321676</v>
      </c>
    </row>
    <row r="2118" spans="1:41" ht="18" customHeight="1" x14ac:dyDescent="0.25">
      <c r="A2118" s="55"/>
      <c r="B2118" s="454">
        <v>71956000</v>
      </c>
      <c r="C2118" s="448" t="s">
        <v>39</v>
      </c>
      <c r="D2118" s="448"/>
      <c r="E2118" s="448"/>
      <c r="F2118" s="101"/>
      <c r="G2118" s="454"/>
      <c r="H2118" s="143"/>
      <c r="I2118" s="101"/>
      <c r="J2118" s="16" t="s">
        <v>189</v>
      </c>
      <c r="K2118" s="7">
        <v>21</v>
      </c>
      <c r="L2118" s="189">
        <v>87130</v>
      </c>
      <c r="M2118" s="189">
        <v>87130</v>
      </c>
      <c r="N2118" s="164"/>
      <c r="O2118" s="225"/>
      <c r="P2118" s="225"/>
      <c r="Q2118" s="186">
        <f t="shared" si="756"/>
        <v>87130</v>
      </c>
    </row>
    <row r="2119" spans="1:41" ht="18" customHeight="1" x14ac:dyDescent="0.25">
      <c r="A2119" s="55"/>
      <c r="B2119" s="454">
        <v>71956000</v>
      </c>
      <c r="C2119" s="448" t="s">
        <v>39</v>
      </c>
      <c r="D2119" s="448"/>
      <c r="E2119" s="448"/>
      <c r="F2119" s="101"/>
      <c r="G2119" s="454"/>
      <c r="H2119" s="143"/>
      <c r="I2119" s="101"/>
      <c r="J2119" s="16" t="s">
        <v>186</v>
      </c>
      <c r="K2119" s="7">
        <v>10</v>
      </c>
      <c r="L2119" s="189">
        <v>4071450</v>
      </c>
      <c r="M2119" s="189">
        <v>4071450</v>
      </c>
      <c r="N2119" s="164"/>
      <c r="O2119" s="164"/>
      <c r="P2119" s="164"/>
      <c r="Q2119" s="186">
        <f t="shared" si="756"/>
        <v>4071450</v>
      </c>
    </row>
    <row r="2120" spans="1:41" s="353" customFormat="1" ht="19.5" customHeight="1" x14ac:dyDescent="0.25">
      <c r="A2120" s="55"/>
      <c r="B2120" s="454">
        <v>71956000</v>
      </c>
      <c r="C2120" s="448" t="s">
        <v>39</v>
      </c>
      <c r="D2120" s="448"/>
      <c r="E2120" s="448"/>
      <c r="F2120" s="2"/>
      <c r="G2120" s="454"/>
      <c r="H2120" s="143"/>
      <c r="I2120" s="101"/>
      <c r="J2120" s="443" t="s">
        <v>303</v>
      </c>
      <c r="K2120" s="85">
        <v>50</v>
      </c>
      <c r="L2120" s="166">
        <v>20000</v>
      </c>
      <c r="M2120" s="166">
        <v>20000</v>
      </c>
      <c r="N2120" s="166"/>
      <c r="O2120" s="166"/>
      <c r="P2120" s="166"/>
      <c r="Q2120" s="186">
        <f t="shared" ref="Q2120:Q2121" si="759">M2120+N2120+O2120+P2120</f>
        <v>20000</v>
      </c>
      <c r="U2120" s="46"/>
    </row>
    <row r="2121" spans="1:41" s="359" customFormat="1" ht="48" customHeight="1" x14ac:dyDescent="0.3">
      <c r="A2121" s="56"/>
      <c r="B2121" s="454">
        <v>71956000</v>
      </c>
      <c r="C2121" s="448" t="s">
        <v>39</v>
      </c>
      <c r="D2121" s="448"/>
      <c r="E2121" s="448"/>
      <c r="F2121" s="136"/>
      <c r="G2121" s="454"/>
      <c r="H2121" s="143"/>
      <c r="I2121" s="101"/>
      <c r="J2121" s="5" t="s">
        <v>185</v>
      </c>
      <c r="K2121" s="7">
        <v>20</v>
      </c>
      <c r="L2121" s="166">
        <v>143096</v>
      </c>
      <c r="M2121" s="189"/>
      <c r="N2121" s="190"/>
      <c r="O2121" s="189">
        <f>L2121*95/100</f>
        <v>135941.20000000001</v>
      </c>
      <c r="P2121" s="186">
        <f>L2121-O2121</f>
        <v>7154.7999999999884</v>
      </c>
      <c r="Q2121" s="186">
        <f t="shared" si="759"/>
        <v>143096</v>
      </c>
      <c r="R2121" s="358"/>
      <c r="S2121" s="358"/>
      <c r="T2121" s="358"/>
      <c r="U2121" s="46"/>
      <c r="V2121" s="358"/>
      <c r="W2121" s="358"/>
      <c r="X2121" s="358"/>
      <c r="Y2121" s="358"/>
      <c r="Z2121" s="358"/>
      <c r="AA2121" s="358"/>
      <c r="AB2121" s="358"/>
      <c r="AC2121" s="358"/>
      <c r="AD2121" s="358"/>
      <c r="AE2121" s="358"/>
      <c r="AF2121" s="358"/>
      <c r="AG2121" s="358"/>
      <c r="AH2121" s="358"/>
      <c r="AI2121" s="358"/>
      <c r="AJ2121" s="358"/>
      <c r="AK2121" s="358"/>
      <c r="AL2121" s="352"/>
      <c r="AM2121" s="358"/>
      <c r="AN2121" s="358"/>
      <c r="AO2121" s="358"/>
    </row>
    <row r="2122" spans="1:41" ht="18" customHeight="1" x14ac:dyDescent="0.25">
      <c r="A2122" s="113">
        <v>36</v>
      </c>
      <c r="B2122" s="454">
        <v>71956000</v>
      </c>
      <c r="C2122" s="448" t="s">
        <v>39</v>
      </c>
      <c r="D2122" s="448" t="s">
        <v>39</v>
      </c>
      <c r="E2122" s="448" t="s">
        <v>132</v>
      </c>
      <c r="F2122" s="101" t="s">
        <v>263</v>
      </c>
      <c r="G2122" s="454" t="s">
        <v>68</v>
      </c>
      <c r="H2122" s="143">
        <v>6960.6</v>
      </c>
      <c r="I2122" s="101">
        <v>305</v>
      </c>
      <c r="J2122" s="448" t="s">
        <v>184</v>
      </c>
      <c r="K2122" s="2" t="s">
        <v>5</v>
      </c>
      <c r="L2122" s="189">
        <f>L2123+L2124+L2125+L2126</f>
        <v>6622321</v>
      </c>
      <c r="M2122" s="189">
        <f t="shared" ref="M2122:P2122" si="760">M2123+M2124+M2125+M2126</f>
        <v>6467670</v>
      </c>
      <c r="N2122" s="189">
        <f t="shared" si="760"/>
        <v>0</v>
      </c>
      <c r="O2122" s="189">
        <f t="shared" si="760"/>
        <v>146918.45000000001</v>
      </c>
      <c r="P2122" s="189">
        <f t="shared" si="760"/>
        <v>7732.5499999999884</v>
      </c>
      <c r="Q2122" s="186">
        <f t="shared" si="756"/>
        <v>6622321</v>
      </c>
    </row>
    <row r="2123" spans="1:41" ht="18" customHeight="1" x14ac:dyDescent="0.25">
      <c r="A2123" s="55"/>
      <c r="B2123" s="454">
        <v>71956000</v>
      </c>
      <c r="C2123" s="448" t="s">
        <v>39</v>
      </c>
      <c r="D2123" s="448"/>
      <c r="E2123" s="448"/>
      <c r="F2123" s="101"/>
      <c r="G2123" s="454"/>
      <c r="H2123" s="143"/>
      <c r="I2123" s="101"/>
      <c r="J2123" s="16" t="s">
        <v>189</v>
      </c>
      <c r="K2123" s="7">
        <v>21</v>
      </c>
      <c r="L2123" s="189">
        <v>135090</v>
      </c>
      <c r="M2123" s="189">
        <v>135090</v>
      </c>
      <c r="N2123" s="164"/>
      <c r="O2123" s="225"/>
      <c r="P2123" s="225"/>
      <c r="Q2123" s="186">
        <f t="shared" si="756"/>
        <v>135090</v>
      </c>
    </row>
    <row r="2124" spans="1:41" ht="18" customHeight="1" x14ac:dyDescent="0.25">
      <c r="A2124" s="55"/>
      <c r="B2124" s="454">
        <v>71956000</v>
      </c>
      <c r="C2124" s="448" t="s">
        <v>39</v>
      </c>
      <c r="D2124" s="448"/>
      <c r="E2124" s="448"/>
      <c r="F2124" s="101"/>
      <c r="G2124" s="454"/>
      <c r="H2124" s="143"/>
      <c r="I2124" s="101"/>
      <c r="J2124" s="16" t="s">
        <v>186</v>
      </c>
      <c r="K2124" s="7">
        <v>10</v>
      </c>
      <c r="L2124" s="189">
        <v>6312580</v>
      </c>
      <c r="M2124" s="189">
        <v>6312580</v>
      </c>
      <c r="N2124" s="164"/>
      <c r="O2124" s="164"/>
      <c r="P2124" s="164"/>
      <c r="Q2124" s="186">
        <f t="shared" si="756"/>
        <v>6312580</v>
      </c>
    </row>
    <row r="2125" spans="1:41" s="353" customFormat="1" ht="19.5" customHeight="1" x14ac:dyDescent="0.25">
      <c r="A2125" s="55"/>
      <c r="B2125" s="454">
        <v>71956000</v>
      </c>
      <c r="C2125" s="448" t="s">
        <v>39</v>
      </c>
      <c r="D2125" s="448"/>
      <c r="E2125" s="448"/>
      <c r="F2125" s="2"/>
      <c r="G2125" s="454"/>
      <c r="H2125" s="143"/>
      <c r="I2125" s="101"/>
      <c r="J2125" s="443" t="s">
        <v>303</v>
      </c>
      <c r="K2125" s="85">
        <v>50</v>
      </c>
      <c r="L2125" s="166">
        <v>20000</v>
      </c>
      <c r="M2125" s="166">
        <v>20000</v>
      </c>
      <c r="N2125" s="166"/>
      <c r="O2125" s="166"/>
      <c r="P2125" s="166"/>
      <c r="Q2125" s="186">
        <f t="shared" ref="Q2125:Q2126" si="761">M2125+N2125+O2125+P2125</f>
        <v>20000</v>
      </c>
      <c r="U2125" s="369"/>
    </row>
    <row r="2126" spans="1:41" s="370" customFormat="1" ht="48" customHeight="1" x14ac:dyDescent="0.3">
      <c r="A2126" s="56"/>
      <c r="B2126" s="454">
        <v>71956000</v>
      </c>
      <c r="C2126" s="448" t="s">
        <v>39</v>
      </c>
      <c r="D2126" s="448"/>
      <c r="E2126" s="448"/>
      <c r="F2126" s="136"/>
      <c r="G2126" s="454"/>
      <c r="H2126" s="143"/>
      <c r="I2126" s="101"/>
      <c r="J2126" s="5" t="s">
        <v>185</v>
      </c>
      <c r="K2126" s="7">
        <v>20</v>
      </c>
      <c r="L2126" s="166">
        <v>154651</v>
      </c>
      <c r="M2126" s="189"/>
      <c r="N2126" s="190"/>
      <c r="O2126" s="189">
        <f>L2126*95/100</f>
        <v>146918.45000000001</v>
      </c>
      <c r="P2126" s="186">
        <f>L2126-O2126</f>
        <v>7732.5499999999884</v>
      </c>
      <c r="Q2126" s="186">
        <f t="shared" si="761"/>
        <v>154651</v>
      </c>
      <c r="R2126" s="369"/>
      <c r="S2126" s="369"/>
      <c r="T2126" s="369"/>
      <c r="U2126" s="369"/>
      <c r="V2126" s="369"/>
      <c r="W2126" s="369"/>
      <c r="X2126" s="369"/>
      <c r="Y2126" s="369"/>
      <c r="Z2126" s="369"/>
      <c r="AA2126" s="369"/>
      <c r="AB2126" s="369"/>
      <c r="AC2126" s="369"/>
      <c r="AD2126" s="369"/>
      <c r="AE2126" s="369"/>
      <c r="AF2126" s="369"/>
      <c r="AG2126" s="369"/>
      <c r="AH2126" s="369"/>
      <c r="AI2126" s="369"/>
      <c r="AJ2126" s="369"/>
      <c r="AK2126" s="369"/>
      <c r="AL2126" s="352"/>
      <c r="AM2126" s="369"/>
      <c r="AN2126" s="369"/>
      <c r="AO2126" s="369"/>
    </row>
    <row r="2127" spans="1:41" ht="18" customHeight="1" x14ac:dyDescent="0.25">
      <c r="A2127" s="437">
        <v>37</v>
      </c>
      <c r="B2127" s="454">
        <v>71956000</v>
      </c>
      <c r="C2127" s="448" t="s">
        <v>39</v>
      </c>
      <c r="D2127" s="448" t="s">
        <v>39</v>
      </c>
      <c r="E2127" s="448" t="s">
        <v>132</v>
      </c>
      <c r="F2127" s="101">
        <v>12</v>
      </c>
      <c r="G2127" s="454" t="s">
        <v>68</v>
      </c>
      <c r="H2127" s="143">
        <v>7165.1</v>
      </c>
      <c r="I2127" s="101">
        <v>320</v>
      </c>
      <c r="J2127" s="448" t="s">
        <v>184</v>
      </c>
      <c r="K2127" s="2" t="s">
        <v>5</v>
      </c>
      <c r="L2127" s="189">
        <f>L2128+L2129</f>
        <v>3694450</v>
      </c>
      <c r="M2127" s="189">
        <f t="shared" ref="M2127:P2127" si="762">M2128+M2129</f>
        <v>3694450</v>
      </c>
      <c r="N2127" s="189">
        <f t="shared" si="762"/>
        <v>0</v>
      </c>
      <c r="O2127" s="189">
        <f t="shared" si="762"/>
        <v>0</v>
      </c>
      <c r="P2127" s="189">
        <f t="shared" si="762"/>
        <v>0</v>
      </c>
      <c r="Q2127" s="186">
        <f t="shared" si="756"/>
        <v>3694450</v>
      </c>
    </row>
    <row r="2128" spans="1:41" ht="18" customHeight="1" x14ac:dyDescent="0.25">
      <c r="A2128" s="438"/>
      <c r="B2128" s="454">
        <v>71956000</v>
      </c>
      <c r="C2128" s="448" t="s">
        <v>39</v>
      </c>
      <c r="D2128" s="448"/>
      <c r="E2128" s="448"/>
      <c r="F2128" s="101"/>
      <c r="G2128" s="454"/>
      <c r="H2128" s="143"/>
      <c r="I2128" s="101"/>
      <c r="J2128" s="16" t="s">
        <v>189</v>
      </c>
      <c r="K2128" s="7">
        <v>21</v>
      </c>
      <c r="L2128" s="189">
        <v>77400</v>
      </c>
      <c r="M2128" s="189">
        <v>77400</v>
      </c>
      <c r="N2128" s="164"/>
      <c r="O2128" s="225"/>
      <c r="P2128" s="225"/>
      <c r="Q2128" s="186">
        <f t="shared" si="756"/>
        <v>77400</v>
      </c>
    </row>
    <row r="2129" spans="1:41" ht="18" customHeight="1" x14ac:dyDescent="0.25">
      <c r="A2129" s="439"/>
      <c r="B2129" s="454">
        <v>71956000</v>
      </c>
      <c r="C2129" s="448" t="s">
        <v>39</v>
      </c>
      <c r="D2129" s="448"/>
      <c r="E2129" s="448"/>
      <c r="F2129" s="101"/>
      <c r="G2129" s="454"/>
      <c r="H2129" s="143"/>
      <c r="I2129" s="101"/>
      <c r="J2129" s="16" t="s">
        <v>191</v>
      </c>
      <c r="K2129" s="20" t="s">
        <v>9</v>
      </c>
      <c r="L2129" s="189">
        <v>3617050</v>
      </c>
      <c r="M2129" s="189">
        <v>3617050</v>
      </c>
      <c r="N2129" s="164"/>
      <c r="O2129" s="164"/>
      <c r="P2129" s="164"/>
      <c r="Q2129" s="186">
        <f t="shared" si="756"/>
        <v>3617050</v>
      </c>
    </row>
    <row r="2130" spans="1:41" s="415" customFormat="1" ht="18" customHeight="1" x14ac:dyDescent="0.3">
      <c r="A2130" s="471">
        <v>38</v>
      </c>
      <c r="B2130" s="454">
        <v>71956000</v>
      </c>
      <c r="C2130" s="448" t="s">
        <v>39</v>
      </c>
      <c r="D2130" s="448" t="s">
        <v>39</v>
      </c>
      <c r="E2130" s="448" t="s">
        <v>133</v>
      </c>
      <c r="F2130" s="101" t="s">
        <v>134</v>
      </c>
      <c r="G2130" s="454" t="s">
        <v>68</v>
      </c>
      <c r="H2130" s="143">
        <v>6656.7</v>
      </c>
      <c r="I2130" s="101">
        <v>90</v>
      </c>
      <c r="J2130" s="448" t="s">
        <v>184</v>
      </c>
      <c r="K2130" s="2" t="s">
        <v>5</v>
      </c>
      <c r="L2130" s="189">
        <f>L2131+L2132</f>
        <v>12157342</v>
      </c>
      <c r="M2130" s="164">
        <f>L2130</f>
        <v>12157342</v>
      </c>
      <c r="N2130" s="189">
        <v>0</v>
      </c>
      <c r="O2130" s="189">
        <v>0</v>
      </c>
      <c r="P2130" s="189">
        <v>0</v>
      </c>
      <c r="Q2130" s="186">
        <f t="shared" si="756"/>
        <v>12157342</v>
      </c>
      <c r="R2130" s="412"/>
      <c r="S2130" s="412"/>
      <c r="T2130" s="412"/>
      <c r="U2130" s="413"/>
      <c r="V2130" s="412"/>
      <c r="W2130" s="412"/>
      <c r="X2130" s="412"/>
      <c r="Y2130" s="412"/>
      <c r="Z2130" s="412"/>
      <c r="AA2130" s="412"/>
      <c r="AB2130" s="412"/>
      <c r="AC2130" s="412"/>
      <c r="AD2130" s="412"/>
      <c r="AE2130" s="412"/>
      <c r="AF2130" s="412"/>
      <c r="AG2130" s="412"/>
      <c r="AH2130" s="412"/>
      <c r="AI2130" s="412"/>
      <c r="AJ2130" s="412"/>
      <c r="AK2130" s="412"/>
      <c r="AL2130" s="414"/>
      <c r="AM2130" s="412"/>
      <c r="AN2130" s="412"/>
      <c r="AO2130" s="412"/>
    </row>
    <row r="2131" spans="1:41" s="415" customFormat="1" ht="18" customHeight="1" x14ac:dyDescent="0.3">
      <c r="A2131" s="472"/>
      <c r="B2131" s="454">
        <v>71956000</v>
      </c>
      <c r="C2131" s="448" t="s">
        <v>39</v>
      </c>
      <c r="D2131" s="448"/>
      <c r="E2131" s="448"/>
      <c r="F2131" s="101"/>
      <c r="G2131" s="425"/>
      <c r="H2131" s="426"/>
      <c r="I2131" s="427"/>
      <c r="J2131" s="448" t="s">
        <v>189</v>
      </c>
      <c r="K2131" s="7">
        <v>21</v>
      </c>
      <c r="L2131" s="189">
        <v>254717</v>
      </c>
      <c r="M2131" s="189">
        <v>254717</v>
      </c>
      <c r="N2131" s="190"/>
      <c r="O2131" s="189"/>
      <c r="P2131" s="189"/>
      <c r="Q2131" s="186">
        <f t="shared" si="756"/>
        <v>254717</v>
      </c>
      <c r="R2131" s="412"/>
      <c r="S2131" s="412"/>
      <c r="T2131" s="412"/>
      <c r="U2131" s="413"/>
      <c r="V2131" s="412"/>
      <c r="W2131" s="412"/>
      <c r="X2131" s="412"/>
      <c r="Y2131" s="412"/>
      <c r="Z2131" s="412"/>
      <c r="AA2131" s="412"/>
      <c r="AB2131" s="412"/>
      <c r="AC2131" s="412"/>
      <c r="AD2131" s="412"/>
      <c r="AE2131" s="412"/>
      <c r="AF2131" s="412"/>
      <c r="AG2131" s="412"/>
      <c r="AH2131" s="412"/>
      <c r="AI2131" s="412"/>
      <c r="AJ2131" s="412"/>
      <c r="AK2131" s="412"/>
      <c r="AL2131" s="414"/>
      <c r="AM2131" s="412"/>
      <c r="AN2131" s="412"/>
      <c r="AO2131" s="412"/>
    </row>
    <row r="2132" spans="1:41" s="415" customFormat="1" ht="18" customHeight="1" x14ac:dyDescent="0.3">
      <c r="A2132" s="473"/>
      <c r="B2132" s="454">
        <v>71956000</v>
      </c>
      <c r="C2132" s="448" t="s">
        <v>39</v>
      </c>
      <c r="D2132" s="448"/>
      <c r="E2132" s="448"/>
      <c r="F2132" s="101"/>
      <c r="G2132" s="454"/>
      <c r="H2132" s="143"/>
      <c r="I2132" s="101"/>
      <c r="J2132" s="5" t="s">
        <v>191</v>
      </c>
      <c r="K2132" s="20" t="s">
        <v>9</v>
      </c>
      <c r="L2132" s="189">
        <v>11902625</v>
      </c>
      <c r="M2132" s="189">
        <v>11902625</v>
      </c>
      <c r="N2132" s="190"/>
      <c r="O2132" s="189"/>
      <c r="P2132" s="189"/>
      <c r="Q2132" s="186">
        <f t="shared" si="756"/>
        <v>11902625</v>
      </c>
      <c r="R2132" s="412"/>
      <c r="S2132" s="412"/>
      <c r="T2132" s="412"/>
      <c r="U2132" s="413"/>
      <c r="V2132" s="412"/>
      <c r="W2132" s="412"/>
      <c r="X2132" s="412"/>
      <c r="Y2132" s="412"/>
      <c r="Z2132" s="412"/>
      <c r="AA2132" s="412"/>
      <c r="AB2132" s="412"/>
      <c r="AC2132" s="412"/>
      <c r="AD2132" s="412"/>
      <c r="AE2132" s="412"/>
      <c r="AF2132" s="412"/>
      <c r="AG2132" s="412"/>
      <c r="AH2132" s="412"/>
      <c r="AI2132" s="412"/>
      <c r="AJ2132" s="412"/>
      <c r="AK2132" s="412"/>
      <c r="AL2132" s="414"/>
      <c r="AM2132" s="412"/>
      <c r="AN2132" s="412"/>
      <c r="AO2132" s="412"/>
    </row>
    <row r="2133" spans="1:41" s="353" customFormat="1" ht="15.75" x14ac:dyDescent="0.25">
      <c r="A2133" s="471">
        <v>39</v>
      </c>
      <c r="B2133" s="454">
        <v>71956000</v>
      </c>
      <c r="C2133" s="448" t="s">
        <v>39</v>
      </c>
      <c r="D2133" s="448" t="s">
        <v>39</v>
      </c>
      <c r="E2133" s="448" t="s">
        <v>350</v>
      </c>
      <c r="F2133" s="2" t="s">
        <v>75</v>
      </c>
      <c r="G2133" s="454" t="s">
        <v>68</v>
      </c>
      <c r="H2133" s="143">
        <v>7241.2</v>
      </c>
      <c r="I2133" s="101">
        <v>359</v>
      </c>
      <c r="J2133" s="448" t="s">
        <v>184</v>
      </c>
      <c r="K2133" s="7" t="s">
        <v>5</v>
      </c>
      <c r="L2133" s="166">
        <f>L2134+L2135</f>
        <v>183148</v>
      </c>
      <c r="M2133" s="166">
        <f t="shared" ref="M2133:P2133" si="763">M2134+M2135</f>
        <v>20000</v>
      </c>
      <c r="N2133" s="166">
        <f t="shared" si="763"/>
        <v>0</v>
      </c>
      <c r="O2133" s="166">
        <f t="shared" si="763"/>
        <v>154990.6</v>
      </c>
      <c r="P2133" s="166">
        <f t="shared" si="763"/>
        <v>8157.3999999999942</v>
      </c>
      <c r="Q2133" s="186">
        <f t="shared" si="756"/>
        <v>183148</v>
      </c>
    </row>
    <row r="2134" spans="1:41" s="353" customFormat="1" ht="19.5" customHeight="1" x14ac:dyDescent="0.25">
      <c r="A2134" s="472"/>
      <c r="B2134" s="454">
        <v>71956000</v>
      </c>
      <c r="C2134" s="448" t="s">
        <v>39</v>
      </c>
      <c r="D2134" s="448"/>
      <c r="E2134" s="448"/>
      <c r="F2134" s="2"/>
      <c r="G2134" s="454"/>
      <c r="H2134" s="143"/>
      <c r="I2134" s="101"/>
      <c r="J2134" s="443" t="s">
        <v>303</v>
      </c>
      <c r="K2134" s="85">
        <v>50</v>
      </c>
      <c r="L2134" s="166">
        <v>20000</v>
      </c>
      <c r="M2134" s="166">
        <v>20000</v>
      </c>
      <c r="N2134" s="166"/>
      <c r="O2134" s="166"/>
      <c r="P2134" s="166"/>
      <c r="Q2134" s="186">
        <f t="shared" si="756"/>
        <v>20000</v>
      </c>
    </row>
    <row r="2135" spans="1:41" s="353" customFormat="1" ht="48" customHeight="1" x14ac:dyDescent="0.25">
      <c r="A2135" s="473"/>
      <c r="B2135" s="454">
        <v>71956000</v>
      </c>
      <c r="C2135" s="448" t="s">
        <v>39</v>
      </c>
      <c r="D2135" s="448"/>
      <c r="E2135" s="448"/>
      <c r="F2135" s="136"/>
      <c r="G2135" s="454"/>
      <c r="H2135" s="143"/>
      <c r="I2135" s="101"/>
      <c r="J2135" s="5" t="s">
        <v>185</v>
      </c>
      <c r="K2135" s="7">
        <v>20</v>
      </c>
      <c r="L2135" s="166">
        <v>163148</v>
      </c>
      <c r="M2135" s="144"/>
      <c r="N2135" s="189"/>
      <c r="O2135" s="189">
        <f>L2135*95/100</f>
        <v>154990.6</v>
      </c>
      <c r="P2135" s="186">
        <f>L2135-O2135</f>
        <v>8157.3999999999942</v>
      </c>
      <c r="Q2135" s="186">
        <f t="shared" si="756"/>
        <v>163148</v>
      </c>
      <c r="R2135" s="407"/>
    </row>
    <row r="2136" spans="1:41" s="357" customFormat="1" ht="18.75" x14ac:dyDescent="0.3">
      <c r="A2136" s="471">
        <v>40</v>
      </c>
      <c r="B2136" s="454">
        <v>71956000</v>
      </c>
      <c r="C2136" s="448" t="s">
        <v>39</v>
      </c>
      <c r="D2136" s="448" t="s">
        <v>39</v>
      </c>
      <c r="E2136" s="448" t="s">
        <v>350</v>
      </c>
      <c r="F2136" s="2" t="s">
        <v>44</v>
      </c>
      <c r="G2136" s="454" t="s">
        <v>68</v>
      </c>
      <c r="H2136" s="143">
        <v>4633.1000000000004</v>
      </c>
      <c r="I2136" s="101">
        <v>220</v>
      </c>
      <c r="J2136" s="448" t="s">
        <v>184</v>
      </c>
      <c r="K2136" s="7" t="s">
        <v>5</v>
      </c>
      <c r="L2136" s="166">
        <f>L2137+L2138</f>
        <v>288818</v>
      </c>
      <c r="M2136" s="166">
        <f t="shared" ref="M2136:P2136" si="764">M2137+M2138</f>
        <v>20000</v>
      </c>
      <c r="N2136" s="166">
        <f t="shared" si="764"/>
        <v>0</v>
      </c>
      <c r="O2136" s="166">
        <f t="shared" si="764"/>
        <v>255377.1</v>
      </c>
      <c r="P2136" s="166">
        <f t="shared" si="764"/>
        <v>13440.899999999994</v>
      </c>
      <c r="Q2136" s="186">
        <f t="shared" si="756"/>
        <v>288818</v>
      </c>
      <c r="R2136" s="356"/>
      <c r="S2136" s="356"/>
      <c r="T2136" s="356"/>
      <c r="U2136" s="353"/>
      <c r="V2136" s="356"/>
      <c r="W2136" s="356"/>
      <c r="X2136" s="356"/>
      <c r="Y2136" s="356"/>
      <c r="Z2136" s="356"/>
      <c r="AA2136" s="356"/>
      <c r="AB2136" s="356"/>
      <c r="AC2136" s="356"/>
      <c r="AD2136" s="356"/>
      <c r="AE2136" s="356"/>
      <c r="AF2136" s="356"/>
      <c r="AG2136" s="356"/>
      <c r="AH2136" s="356"/>
      <c r="AI2136" s="356"/>
      <c r="AJ2136" s="356"/>
      <c r="AK2136" s="356"/>
      <c r="AL2136" s="352"/>
      <c r="AM2136" s="356"/>
      <c r="AN2136" s="356"/>
      <c r="AO2136" s="356"/>
    </row>
    <row r="2137" spans="1:41" s="353" customFormat="1" ht="19.5" customHeight="1" x14ac:dyDescent="0.25">
      <c r="A2137" s="472"/>
      <c r="B2137" s="454">
        <v>71956000</v>
      </c>
      <c r="C2137" s="448" t="s">
        <v>39</v>
      </c>
      <c r="D2137" s="448"/>
      <c r="E2137" s="448"/>
      <c r="F2137" s="2"/>
      <c r="G2137" s="454"/>
      <c r="H2137" s="143"/>
      <c r="I2137" s="101"/>
      <c r="J2137" s="443" t="s">
        <v>303</v>
      </c>
      <c r="K2137" s="85">
        <v>50</v>
      </c>
      <c r="L2137" s="166">
        <v>20000</v>
      </c>
      <c r="M2137" s="166">
        <v>20000</v>
      </c>
      <c r="N2137" s="166"/>
      <c r="O2137" s="166"/>
      <c r="P2137" s="166"/>
      <c r="Q2137" s="186">
        <f t="shared" si="756"/>
        <v>20000</v>
      </c>
    </row>
    <row r="2138" spans="1:41" s="353" customFormat="1" ht="48" customHeight="1" x14ac:dyDescent="0.25">
      <c r="A2138" s="473"/>
      <c r="B2138" s="454">
        <v>71956000</v>
      </c>
      <c r="C2138" s="448" t="s">
        <v>39</v>
      </c>
      <c r="D2138" s="448"/>
      <c r="E2138" s="448"/>
      <c r="F2138" s="136"/>
      <c r="G2138" s="454"/>
      <c r="H2138" s="143"/>
      <c r="I2138" s="101"/>
      <c r="J2138" s="5" t="s">
        <v>185</v>
      </c>
      <c r="K2138" s="7">
        <v>20</v>
      </c>
      <c r="L2138" s="166">
        <v>268818</v>
      </c>
      <c r="M2138" s="189"/>
      <c r="N2138" s="189"/>
      <c r="O2138" s="189">
        <f>L2138*95/100</f>
        <v>255377.1</v>
      </c>
      <c r="P2138" s="186">
        <f>L2138-O2138</f>
        <v>13440.899999999994</v>
      </c>
      <c r="Q2138" s="186">
        <f t="shared" si="756"/>
        <v>268818</v>
      </c>
    </row>
    <row r="2139" spans="1:41" s="353" customFormat="1" ht="15.75" x14ac:dyDescent="0.25">
      <c r="A2139" s="471">
        <v>41</v>
      </c>
      <c r="B2139" s="454">
        <v>71956000</v>
      </c>
      <c r="C2139" s="448" t="s">
        <v>39</v>
      </c>
      <c r="D2139" s="448" t="s">
        <v>39</v>
      </c>
      <c r="E2139" s="448" t="s">
        <v>350</v>
      </c>
      <c r="F2139" s="2" t="s">
        <v>177</v>
      </c>
      <c r="G2139" s="454" t="s">
        <v>68</v>
      </c>
      <c r="H2139" s="143">
        <v>5883.8</v>
      </c>
      <c r="I2139" s="101">
        <v>209</v>
      </c>
      <c r="J2139" s="5" t="s">
        <v>184</v>
      </c>
      <c r="K2139" s="20" t="s">
        <v>5</v>
      </c>
      <c r="L2139" s="166">
        <f>L2140+L2141</f>
        <v>167263</v>
      </c>
      <c r="M2139" s="166">
        <f t="shared" ref="M2139:P2139" si="765">M2140+M2141</f>
        <v>20000</v>
      </c>
      <c r="N2139" s="166">
        <f t="shared" si="765"/>
        <v>0</v>
      </c>
      <c r="O2139" s="166">
        <f t="shared" si="765"/>
        <v>139899.85</v>
      </c>
      <c r="P2139" s="166">
        <f t="shared" si="765"/>
        <v>7363.1499999999942</v>
      </c>
      <c r="Q2139" s="186">
        <f t="shared" si="756"/>
        <v>167263</v>
      </c>
    </row>
    <row r="2140" spans="1:41" s="353" customFormat="1" ht="19.5" customHeight="1" x14ac:dyDescent="0.25">
      <c r="A2140" s="472"/>
      <c r="B2140" s="454">
        <v>71956000</v>
      </c>
      <c r="C2140" s="448" t="s">
        <v>39</v>
      </c>
      <c r="D2140" s="448"/>
      <c r="E2140" s="448"/>
      <c r="F2140" s="2"/>
      <c r="G2140" s="454"/>
      <c r="H2140" s="143"/>
      <c r="I2140" s="101"/>
      <c r="J2140" s="443" t="s">
        <v>303</v>
      </c>
      <c r="K2140" s="85">
        <v>50</v>
      </c>
      <c r="L2140" s="166">
        <v>20000</v>
      </c>
      <c r="M2140" s="166">
        <v>20000</v>
      </c>
      <c r="N2140" s="166"/>
      <c r="O2140" s="166"/>
      <c r="P2140" s="166"/>
      <c r="Q2140" s="186">
        <f t="shared" si="756"/>
        <v>20000</v>
      </c>
    </row>
    <row r="2141" spans="1:41" s="357" customFormat="1" ht="48" customHeight="1" x14ac:dyDescent="0.3">
      <c r="A2141" s="473"/>
      <c r="B2141" s="454">
        <v>71956000</v>
      </c>
      <c r="C2141" s="448" t="s">
        <v>39</v>
      </c>
      <c r="D2141" s="448"/>
      <c r="E2141" s="448"/>
      <c r="F2141" s="136"/>
      <c r="G2141" s="454"/>
      <c r="H2141" s="143"/>
      <c r="I2141" s="101"/>
      <c r="J2141" s="5" t="s">
        <v>185</v>
      </c>
      <c r="K2141" s="2">
        <v>20</v>
      </c>
      <c r="L2141" s="166">
        <v>147263</v>
      </c>
      <c r="M2141" s="189"/>
      <c r="N2141" s="189"/>
      <c r="O2141" s="189">
        <f>L2141*95/100</f>
        <v>139899.85</v>
      </c>
      <c r="P2141" s="186">
        <f>L2141-O2141</f>
        <v>7363.1499999999942</v>
      </c>
      <c r="Q2141" s="186">
        <f t="shared" si="756"/>
        <v>147263</v>
      </c>
      <c r="R2141" s="356"/>
      <c r="S2141" s="356"/>
      <c r="T2141" s="356"/>
      <c r="U2141" s="353"/>
      <c r="V2141" s="356"/>
      <c r="W2141" s="356"/>
      <c r="X2141" s="356"/>
      <c r="Y2141" s="356"/>
      <c r="Z2141" s="356"/>
      <c r="AA2141" s="356"/>
      <c r="AB2141" s="356"/>
      <c r="AC2141" s="356"/>
      <c r="AD2141" s="356"/>
      <c r="AE2141" s="356"/>
      <c r="AF2141" s="356"/>
      <c r="AG2141" s="356"/>
      <c r="AH2141" s="356"/>
      <c r="AI2141" s="356"/>
      <c r="AJ2141" s="356"/>
      <c r="AK2141" s="356"/>
      <c r="AL2141" s="352"/>
      <c r="AM2141" s="356"/>
      <c r="AN2141" s="356"/>
      <c r="AO2141" s="356"/>
    </row>
    <row r="2142" spans="1:41" s="353" customFormat="1" ht="15.75" x14ac:dyDescent="0.25">
      <c r="A2142" s="471">
        <v>42</v>
      </c>
      <c r="B2142" s="454">
        <v>71956000</v>
      </c>
      <c r="C2142" s="448" t="s">
        <v>39</v>
      </c>
      <c r="D2142" s="448" t="s">
        <v>39</v>
      </c>
      <c r="E2142" s="448" t="s">
        <v>350</v>
      </c>
      <c r="F2142" s="2" t="s">
        <v>38</v>
      </c>
      <c r="G2142" s="454" t="s">
        <v>68</v>
      </c>
      <c r="H2142" s="143">
        <v>5910.8</v>
      </c>
      <c r="I2142" s="101">
        <v>226</v>
      </c>
      <c r="J2142" s="5" t="s">
        <v>184</v>
      </c>
      <c r="K2142" s="7" t="s">
        <v>5</v>
      </c>
      <c r="L2142" s="166">
        <f>L2143+L2144</f>
        <v>172323</v>
      </c>
      <c r="M2142" s="166">
        <f t="shared" ref="M2142:P2142" si="766">M2143+M2144</f>
        <v>20000</v>
      </c>
      <c r="N2142" s="166">
        <f t="shared" si="766"/>
        <v>0</v>
      </c>
      <c r="O2142" s="166">
        <f t="shared" si="766"/>
        <v>144706.85</v>
      </c>
      <c r="P2142" s="166">
        <f t="shared" si="766"/>
        <v>7616.1499999999942</v>
      </c>
      <c r="Q2142" s="186">
        <f t="shared" si="756"/>
        <v>172323</v>
      </c>
    </row>
    <row r="2143" spans="1:41" s="353" customFormat="1" ht="19.5" customHeight="1" x14ac:dyDescent="0.25">
      <c r="A2143" s="472"/>
      <c r="B2143" s="454">
        <v>71956000</v>
      </c>
      <c r="C2143" s="448" t="s">
        <v>39</v>
      </c>
      <c r="D2143" s="448"/>
      <c r="E2143" s="448"/>
      <c r="F2143" s="2"/>
      <c r="G2143" s="454"/>
      <c r="H2143" s="143"/>
      <c r="I2143" s="101"/>
      <c r="J2143" s="443" t="s">
        <v>303</v>
      </c>
      <c r="K2143" s="85">
        <v>50</v>
      </c>
      <c r="L2143" s="166">
        <v>20000</v>
      </c>
      <c r="M2143" s="166">
        <v>20000</v>
      </c>
      <c r="N2143" s="166"/>
      <c r="O2143" s="166"/>
      <c r="P2143" s="166"/>
      <c r="Q2143" s="186">
        <f t="shared" si="756"/>
        <v>20000</v>
      </c>
    </row>
    <row r="2144" spans="1:41" s="353" customFormat="1" ht="48" customHeight="1" x14ac:dyDescent="0.25">
      <c r="A2144" s="473"/>
      <c r="B2144" s="454">
        <v>71956000</v>
      </c>
      <c r="C2144" s="448" t="s">
        <v>39</v>
      </c>
      <c r="D2144" s="448"/>
      <c r="E2144" s="448"/>
      <c r="F2144" s="136"/>
      <c r="G2144" s="454"/>
      <c r="H2144" s="143"/>
      <c r="I2144" s="101"/>
      <c r="J2144" s="5" t="s">
        <v>185</v>
      </c>
      <c r="K2144" s="7">
        <v>20</v>
      </c>
      <c r="L2144" s="166">
        <v>152323</v>
      </c>
      <c r="M2144" s="189"/>
      <c r="N2144" s="190"/>
      <c r="O2144" s="189">
        <f>L2144*95/100</f>
        <v>144706.85</v>
      </c>
      <c r="P2144" s="186">
        <f>L2144-O2144</f>
        <v>7616.1499999999942</v>
      </c>
      <c r="Q2144" s="186">
        <f t="shared" si="756"/>
        <v>152323</v>
      </c>
    </row>
    <row r="2145" spans="1:41" s="357" customFormat="1" ht="18.75" x14ac:dyDescent="0.3">
      <c r="A2145" s="471">
        <v>43</v>
      </c>
      <c r="B2145" s="454">
        <v>71956000</v>
      </c>
      <c r="C2145" s="448" t="s">
        <v>39</v>
      </c>
      <c r="D2145" s="448" t="s">
        <v>39</v>
      </c>
      <c r="E2145" s="448" t="s">
        <v>352</v>
      </c>
      <c r="F2145" s="2" t="s">
        <v>41</v>
      </c>
      <c r="G2145" s="454" t="s">
        <v>68</v>
      </c>
      <c r="H2145" s="143">
        <v>12513.5</v>
      </c>
      <c r="I2145" s="101">
        <v>567</v>
      </c>
      <c r="J2145" s="16" t="s">
        <v>184</v>
      </c>
      <c r="K2145" s="2" t="s">
        <v>5</v>
      </c>
      <c r="L2145" s="166">
        <f>L2146+L2147</f>
        <v>280548</v>
      </c>
      <c r="M2145" s="166">
        <f t="shared" ref="M2145:P2145" si="767">M2146+M2147</f>
        <v>20000</v>
      </c>
      <c r="N2145" s="166">
        <f t="shared" si="767"/>
        <v>0</v>
      </c>
      <c r="O2145" s="166">
        <f t="shared" si="767"/>
        <v>247520.6</v>
      </c>
      <c r="P2145" s="166">
        <f t="shared" si="767"/>
        <v>13027.399999999994</v>
      </c>
      <c r="Q2145" s="186">
        <f t="shared" si="756"/>
        <v>280548</v>
      </c>
      <c r="R2145" s="356"/>
      <c r="S2145" s="356"/>
      <c r="T2145" s="356"/>
      <c r="U2145" s="353"/>
      <c r="V2145" s="356"/>
      <c r="W2145" s="356"/>
      <c r="X2145" s="356"/>
      <c r="Y2145" s="356"/>
      <c r="Z2145" s="356"/>
      <c r="AA2145" s="356"/>
      <c r="AB2145" s="356"/>
      <c r="AC2145" s="356"/>
      <c r="AD2145" s="356"/>
      <c r="AE2145" s="356"/>
      <c r="AF2145" s="356"/>
      <c r="AG2145" s="356"/>
      <c r="AH2145" s="356"/>
      <c r="AI2145" s="356"/>
      <c r="AJ2145" s="356"/>
      <c r="AK2145" s="356"/>
      <c r="AL2145" s="352"/>
      <c r="AM2145" s="356"/>
      <c r="AN2145" s="356"/>
      <c r="AO2145" s="356"/>
    </row>
    <row r="2146" spans="1:41" s="353" customFormat="1" ht="19.5" customHeight="1" x14ac:dyDescent="0.25">
      <c r="A2146" s="472"/>
      <c r="B2146" s="454">
        <v>71956000</v>
      </c>
      <c r="C2146" s="448" t="s">
        <v>39</v>
      </c>
      <c r="D2146" s="448"/>
      <c r="E2146" s="448"/>
      <c r="F2146" s="2"/>
      <c r="G2146" s="454"/>
      <c r="H2146" s="143"/>
      <c r="I2146" s="101"/>
      <c r="J2146" s="443" t="s">
        <v>303</v>
      </c>
      <c r="K2146" s="85">
        <v>50</v>
      </c>
      <c r="L2146" s="166">
        <v>20000</v>
      </c>
      <c r="M2146" s="166">
        <v>20000</v>
      </c>
      <c r="N2146" s="166"/>
      <c r="O2146" s="166"/>
      <c r="P2146" s="166"/>
      <c r="Q2146" s="186">
        <f t="shared" si="756"/>
        <v>20000</v>
      </c>
    </row>
    <row r="2147" spans="1:41" s="353" customFormat="1" ht="48" customHeight="1" x14ac:dyDescent="0.25">
      <c r="A2147" s="473"/>
      <c r="B2147" s="454">
        <v>71956000</v>
      </c>
      <c r="C2147" s="448" t="s">
        <v>39</v>
      </c>
      <c r="D2147" s="448"/>
      <c r="E2147" s="448"/>
      <c r="F2147" s="136"/>
      <c r="G2147" s="454"/>
      <c r="H2147" s="143"/>
      <c r="I2147" s="101"/>
      <c r="J2147" s="5" t="s">
        <v>185</v>
      </c>
      <c r="K2147" s="2">
        <v>20</v>
      </c>
      <c r="L2147" s="166">
        <v>260548</v>
      </c>
      <c r="M2147" s="189"/>
      <c r="N2147" s="189"/>
      <c r="O2147" s="189">
        <f>L2147*95/100</f>
        <v>247520.6</v>
      </c>
      <c r="P2147" s="186">
        <f>L2147-O2147</f>
        <v>13027.399999999994</v>
      </c>
      <c r="Q2147" s="186">
        <f t="shared" si="756"/>
        <v>260548</v>
      </c>
    </row>
    <row r="2148" spans="1:41" s="353" customFormat="1" ht="15.75" x14ac:dyDescent="0.25">
      <c r="A2148" s="471">
        <v>44</v>
      </c>
      <c r="B2148" s="454">
        <v>71956000</v>
      </c>
      <c r="C2148" s="448" t="s">
        <v>39</v>
      </c>
      <c r="D2148" s="448" t="s">
        <v>39</v>
      </c>
      <c r="E2148" s="448" t="s">
        <v>352</v>
      </c>
      <c r="F2148" s="2" t="s">
        <v>44</v>
      </c>
      <c r="G2148" s="454" t="s">
        <v>68</v>
      </c>
      <c r="H2148" s="143">
        <v>15353.7</v>
      </c>
      <c r="I2148" s="101">
        <v>705</v>
      </c>
      <c r="J2148" s="5" t="s">
        <v>184</v>
      </c>
      <c r="K2148" s="7" t="s">
        <v>5</v>
      </c>
      <c r="L2148" s="166">
        <f>L2149+L2150</f>
        <v>156627</v>
      </c>
      <c r="M2148" s="166">
        <f t="shared" ref="M2148:P2148" si="768">M2149+M2150</f>
        <v>20000</v>
      </c>
      <c r="N2148" s="166">
        <f t="shared" si="768"/>
        <v>0</v>
      </c>
      <c r="O2148" s="166">
        <f t="shared" si="768"/>
        <v>129795.65</v>
      </c>
      <c r="P2148" s="166">
        <f t="shared" si="768"/>
        <v>6831.3500000000058</v>
      </c>
      <c r="Q2148" s="186">
        <f t="shared" si="756"/>
        <v>156627</v>
      </c>
    </row>
    <row r="2149" spans="1:41" s="353" customFormat="1" ht="19.5" customHeight="1" x14ac:dyDescent="0.25">
      <c r="A2149" s="472"/>
      <c r="B2149" s="454">
        <v>71956000</v>
      </c>
      <c r="C2149" s="448" t="s">
        <v>39</v>
      </c>
      <c r="D2149" s="448"/>
      <c r="E2149" s="448"/>
      <c r="F2149" s="2"/>
      <c r="G2149" s="454"/>
      <c r="H2149" s="143"/>
      <c r="I2149" s="101"/>
      <c r="J2149" s="443" t="s">
        <v>303</v>
      </c>
      <c r="K2149" s="85">
        <v>50</v>
      </c>
      <c r="L2149" s="166">
        <v>20000</v>
      </c>
      <c r="M2149" s="166">
        <v>20000</v>
      </c>
      <c r="N2149" s="166"/>
      <c r="O2149" s="166"/>
      <c r="P2149" s="166"/>
      <c r="Q2149" s="186">
        <f t="shared" si="756"/>
        <v>20000</v>
      </c>
    </row>
    <row r="2150" spans="1:41" s="357" customFormat="1" ht="48" customHeight="1" x14ac:dyDescent="0.3">
      <c r="A2150" s="473"/>
      <c r="B2150" s="454">
        <v>71956000</v>
      </c>
      <c r="C2150" s="448" t="s">
        <v>39</v>
      </c>
      <c r="D2150" s="448"/>
      <c r="E2150" s="448"/>
      <c r="F2150" s="136"/>
      <c r="G2150" s="454"/>
      <c r="H2150" s="143"/>
      <c r="I2150" s="101"/>
      <c r="J2150" s="5" t="s">
        <v>185</v>
      </c>
      <c r="K2150" s="7">
        <v>20</v>
      </c>
      <c r="L2150" s="166">
        <v>136627</v>
      </c>
      <c r="M2150" s="189"/>
      <c r="N2150" s="190"/>
      <c r="O2150" s="189">
        <f>L2150*95/100</f>
        <v>129795.65</v>
      </c>
      <c r="P2150" s="186">
        <f>L2150-O2150</f>
        <v>6831.3500000000058</v>
      </c>
      <c r="Q2150" s="186">
        <f t="shared" si="756"/>
        <v>136627</v>
      </c>
      <c r="R2150" s="356"/>
      <c r="S2150" s="356"/>
      <c r="T2150" s="356"/>
      <c r="U2150" s="353"/>
      <c r="V2150" s="356"/>
      <c r="W2150" s="356"/>
      <c r="X2150" s="356"/>
      <c r="Y2150" s="356"/>
      <c r="Z2150" s="356"/>
      <c r="AA2150" s="356"/>
      <c r="AB2150" s="356"/>
      <c r="AC2150" s="356"/>
      <c r="AD2150" s="356"/>
      <c r="AE2150" s="356"/>
      <c r="AF2150" s="356"/>
      <c r="AG2150" s="356"/>
      <c r="AH2150" s="356"/>
      <c r="AI2150" s="356"/>
      <c r="AJ2150" s="356"/>
      <c r="AK2150" s="356"/>
      <c r="AL2150" s="352"/>
      <c r="AM2150" s="356"/>
      <c r="AN2150" s="356"/>
      <c r="AO2150" s="356"/>
    </row>
    <row r="2151" spans="1:41" s="353" customFormat="1" ht="15.75" x14ac:dyDescent="0.25">
      <c r="A2151" s="471">
        <v>45</v>
      </c>
      <c r="B2151" s="454">
        <v>71956000</v>
      </c>
      <c r="C2151" s="448" t="s">
        <v>39</v>
      </c>
      <c r="D2151" s="448" t="s">
        <v>39</v>
      </c>
      <c r="E2151" s="448" t="s">
        <v>354</v>
      </c>
      <c r="F2151" s="2" t="s">
        <v>128</v>
      </c>
      <c r="G2151" s="454" t="s">
        <v>68</v>
      </c>
      <c r="H2151" s="143">
        <v>8554.4</v>
      </c>
      <c r="I2151" s="101">
        <v>432</v>
      </c>
      <c r="J2151" s="16" t="s">
        <v>184</v>
      </c>
      <c r="K2151" s="2" t="s">
        <v>5</v>
      </c>
      <c r="L2151" s="166">
        <f>L2152+L2153</f>
        <v>377270</v>
      </c>
      <c r="M2151" s="166">
        <f t="shared" ref="M2151:P2151" si="769">M2152+M2153</f>
        <v>20000</v>
      </c>
      <c r="N2151" s="166">
        <f t="shared" si="769"/>
        <v>0</v>
      </c>
      <c r="O2151" s="166">
        <f t="shared" si="769"/>
        <v>339406.5</v>
      </c>
      <c r="P2151" s="166">
        <f t="shared" si="769"/>
        <v>17863.5</v>
      </c>
      <c r="Q2151" s="186">
        <f t="shared" si="756"/>
        <v>377270</v>
      </c>
    </row>
    <row r="2152" spans="1:41" s="353" customFormat="1" ht="19.5" customHeight="1" x14ac:dyDescent="0.25">
      <c r="A2152" s="472"/>
      <c r="B2152" s="454">
        <v>71956000</v>
      </c>
      <c r="C2152" s="448" t="s">
        <v>39</v>
      </c>
      <c r="D2152" s="448"/>
      <c r="E2152" s="448"/>
      <c r="F2152" s="2"/>
      <c r="G2152" s="454"/>
      <c r="H2152" s="143"/>
      <c r="I2152" s="101"/>
      <c r="J2152" s="443" t="s">
        <v>303</v>
      </c>
      <c r="K2152" s="85">
        <v>50</v>
      </c>
      <c r="L2152" s="166">
        <v>20000</v>
      </c>
      <c r="M2152" s="166">
        <v>20000</v>
      </c>
      <c r="N2152" s="166"/>
      <c r="O2152" s="166"/>
      <c r="P2152" s="166"/>
      <c r="Q2152" s="186">
        <f t="shared" si="756"/>
        <v>20000</v>
      </c>
    </row>
    <row r="2153" spans="1:41" s="353" customFormat="1" ht="48" customHeight="1" x14ac:dyDescent="0.25">
      <c r="A2153" s="473"/>
      <c r="B2153" s="454">
        <v>71956000</v>
      </c>
      <c r="C2153" s="448" t="s">
        <v>39</v>
      </c>
      <c r="D2153" s="448"/>
      <c r="E2153" s="448"/>
      <c r="F2153" s="136"/>
      <c r="G2153" s="454"/>
      <c r="H2153" s="143"/>
      <c r="I2153" s="101"/>
      <c r="J2153" s="5" t="s">
        <v>185</v>
      </c>
      <c r="K2153" s="2">
        <v>20</v>
      </c>
      <c r="L2153" s="166">
        <v>357270</v>
      </c>
      <c r="M2153" s="189"/>
      <c r="N2153" s="189"/>
      <c r="O2153" s="189">
        <f>L2153*95/100</f>
        <v>339406.5</v>
      </c>
      <c r="P2153" s="186">
        <f>L2153-O2153</f>
        <v>17863.5</v>
      </c>
      <c r="Q2153" s="186">
        <f t="shared" si="756"/>
        <v>357270</v>
      </c>
    </row>
    <row r="2154" spans="1:41" s="357" customFormat="1" ht="18.75" x14ac:dyDescent="0.3">
      <c r="A2154" s="471">
        <v>46</v>
      </c>
      <c r="B2154" s="454">
        <v>71956000</v>
      </c>
      <c r="C2154" s="448" t="s">
        <v>39</v>
      </c>
      <c r="D2154" s="448" t="s">
        <v>39</v>
      </c>
      <c r="E2154" s="448" t="s">
        <v>354</v>
      </c>
      <c r="F2154" s="2" t="s">
        <v>337</v>
      </c>
      <c r="G2154" s="454" t="s">
        <v>68</v>
      </c>
      <c r="H2154" s="143">
        <v>10439.700000000001</v>
      </c>
      <c r="I2154" s="101">
        <v>486</v>
      </c>
      <c r="J2154" s="5" t="s">
        <v>184</v>
      </c>
      <c r="K2154" s="7" t="s">
        <v>5</v>
      </c>
      <c r="L2154" s="166">
        <f>L2155+L2156</f>
        <v>172329</v>
      </c>
      <c r="M2154" s="166">
        <f t="shared" ref="M2154:P2154" si="770">M2155+M2156</f>
        <v>20000</v>
      </c>
      <c r="N2154" s="166">
        <f t="shared" si="770"/>
        <v>0</v>
      </c>
      <c r="O2154" s="166">
        <f t="shared" si="770"/>
        <v>144712.54999999999</v>
      </c>
      <c r="P2154" s="166">
        <f t="shared" si="770"/>
        <v>7616.4500000000116</v>
      </c>
      <c r="Q2154" s="186">
        <f t="shared" si="756"/>
        <v>172329</v>
      </c>
      <c r="R2154" s="356"/>
      <c r="S2154" s="356"/>
      <c r="T2154" s="356"/>
      <c r="U2154" s="353"/>
      <c r="V2154" s="356"/>
      <c r="W2154" s="356"/>
      <c r="X2154" s="356"/>
      <c r="Y2154" s="356"/>
      <c r="Z2154" s="356"/>
      <c r="AA2154" s="356"/>
      <c r="AB2154" s="356"/>
      <c r="AC2154" s="356"/>
      <c r="AD2154" s="356"/>
      <c r="AE2154" s="356"/>
      <c r="AF2154" s="356"/>
      <c r="AG2154" s="356"/>
      <c r="AH2154" s="356"/>
      <c r="AI2154" s="356"/>
      <c r="AJ2154" s="356"/>
      <c r="AK2154" s="356"/>
      <c r="AL2154" s="352"/>
      <c r="AM2154" s="356"/>
      <c r="AN2154" s="356"/>
      <c r="AO2154" s="356"/>
    </row>
    <row r="2155" spans="1:41" s="353" customFormat="1" ht="19.5" customHeight="1" x14ac:dyDescent="0.25">
      <c r="A2155" s="472"/>
      <c r="B2155" s="454">
        <v>71956000</v>
      </c>
      <c r="C2155" s="448" t="s">
        <v>39</v>
      </c>
      <c r="D2155" s="448"/>
      <c r="E2155" s="448"/>
      <c r="F2155" s="2"/>
      <c r="G2155" s="454"/>
      <c r="H2155" s="143"/>
      <c r="I2155" s="101"/>
      <c r="J2155" s="443" t="s">
        <v>303</v>
      </c>
      <c r="K2155" s="85">
        <v>50</v>
      </c>
      <c r="L2155" s="166">
        <v>20000</v>
      </c>
      <c r="M2155" s="166">
        <v>20000</v>
      </c>
      <c r="N2155" s="166"/>
      <c r="O2155" s="166"/>
      <c r="P2155" s="166"/>
      <c r="Q2155" s="186">
        <f t="shared" si="756"/>
        <v>20000</v>
      </c>
    </row>
    <row r="2156" spans="1:41" s="359" customFormat="1" ht="48" customHeight="1" x14ac:dyDescent="0.3">
      <c r="A2156" s="473"/>
      <c r="B2156" s="454">
        <v>71956000</v>
      </c>
      <c r="C2156" s="448" t="s">
        <v>39</v>
      </c>
      <c r="D2156" s="448"/>
      <c r="E2156" s="448"/>
      <c r="F2156" s="136"/>
      <c r="G2156" s="454"/>
      <c r="H2156" s="143"/>
      <c r="I2156" s="101"/>
      <c r="J2156" s="5" t="s">
        <v>185</v>
      </c>
      <c r="K2156" s="7">
        <v>20</v>
      </c>
      <c r="L2156" s="166">
        <v>152329</v>
      </c>
      <c r="M2156" s="189"/>
      <c r="N2156" s="190"/>
      <c r="O2156" s="189">
        <f>L2156*95/100</f>
        <v>144712.54999999999</v>
      </c>
      <c r="P2156" s="186">
        <f>L2156-O2156</f>
        <v>7616.4500000000116</v>
      </c>
      <c r="Q2156" s="186">
        <f t="shared" si="756"/>
        <v>152329</v>
      </c>
      <c r="R2156" s="358"/>
      <c r="S2156" s="358"/>
      <c r="T2156" s="358"/>
      <c r="U2156" s="353"/>
      <c r="V2156" s="358"/>
      <c r="W2156" s="358"/>
      <c r="X2156" s="358"/>
      <c r="Y2156" s="358"/>
      <c r="Z2156" s="358"/>
      <c r="AA2156" s="358"/>
      <c r="AB2156" s="358"/>
      <c r="AC2156" s="358"/>
      <c r="AD2156" s="358"/>
      <c r="AE2156" s="358"/>
      <c r="AF2156" s="358"/>
      <c r="AG2156" s="358"/>
      <c r="AH2156" s="358"/>
      <c r="AI2156" s="358"/>
      <c r="AJ2156" s="358"/>
      <c r="AK2156" s="358"/>
      <c r="AL2156" s="352"/>
      <c r="AM2156" s="358"/>
      <c r="AN2156" s="358"/>
      <c r="AO2156" s="358"/>
    </row>
    <row r="2157" spans="1:41" s="359" customFormat="1" ht="18.75" x14ac:dyDescent="0.3">
      <c r="A2157" s="471">
        <v>47</v>
      </c>
      <c r="B2157" s="454">
        <v>71956000</v>
      </c>
      <c r="C2157" s="448" t="s">
        <v>39</v>
      </c>
      <c r="D2157" s="448" t="s">
        <v>39</v>
      </c>
      <c r="E2157" s="448" t="s">
        <v>357</v>
      </c>
      <c r="F2157" s="2" t="s">
        <v>129</v>
      </c>
      <c r="G2157" s="454" t="s">
        <v>68</v>
      </c>
      <c r="H2157" s="143">
        <v>4359.5</v>
      </c>
      <c r="I2157" s="101">
        <v>204</v>
      </c>
      <c r="J2157" s="5" t="s">
        <v>184</v>
      </c>
      <c r="K2157" s="20" t="s">
        <v>5</v>
      </c>
      <c r="L2157" s="166">
        <f>L2158+L2159</f>
        <v>202837</v>
      </c>
      <c r="M2157" s="166">
        <f t="shared" ref="M2157:P2157" si="771">M2158+M2159</f>
        <v>20000</v>
      </c>
      <c r="N2157" s="166">
        <f t="shared" si="771"/>
        <v>0</v>
      </c>
      <c r="O2157" s="166">
        <f t="shared" si="771"/>
        <v>173695.15</v>
      </c>
      <c r="P2157" s="166">
        <f t="shared" si="771"/>
        <v>9141.8500000000058</v>
      </c>
      <c r="Q2157" s="186">
        <f t="shared" si="756"/>
        <v>202837</v>
      </c>
      <c r="R2157" s="358"/>
      <c r="S2157" s="358"/>
      <c r="T2157" s="358"/>
      <c r="U2157" s="353"/>
      <c r="V2157" s="358"/>
      <c r="W2157" s="358"/>
      <c r="X2157" s="358"/>
      <c r="Y2157" s="358"/>
      <c r="Z2157" s="358"/>
      <c r="AA2157" s="358"/>
      <c r="AB2157" s="358"/>
      <c r="AC2157" s="358"/>
      <c r="AD2157" s="358"/>
      <c r="AE2157" s="358"/>
      <c r="AF2157" s="358"/>
      <c r="AG2157" s="358"/>
      <c r="AH2157" s="358"/>
      <c r="AI2157" s="358"/>
      <c r="AJ2157" s="358"/>
      <c r="AK2157" s="358"/>
      <c r="AL2157" s="352"/>
      <c r="AM2157" s="358"/>
      <c r="AN2157" s="358"/>
      <c r="AO2157" s="358"/>
    </row>
    <row r="2158" spans="1:41" s="353" customFormat="1" ht="19.5" customHeight="1" x14ac:dyDescent="0.25">
      <c r="A2158" s="472"/>
      <c r="B2158" s="454">
        <v>71956000</v>
      </c>
      <c r="C2158" s="448" t="s">
        <v>39</v>
      </c>
      <c r="D2158" s="448"/>
      <c r="E2158" s="448"/>
      <c r="F2158" s="2"/>
      <c r="G2158" s="454"/>
      <c r="H2158" s="143"/>
      <c r="I2158" s="101"/>
      <c r="J2158" s="443" t="s">
        <v>303</v>
      </c>
      <c r="K2158" s="85">
        <v>50</v>
      </c>
      <c r="L2158" s="166">
        <v>20000</v>
      </c>
      <c r="M2158" s="166">
        <v>20000</v>
      </c>
      <c r="N2158" s="166"/>
      <c r="O2158" s="166"/>
      <c r="P2158" s="166"/>
      <c r="Q2158" s="186">
        <f t="shared" si="756"/>
        <v>20000</v>
      </c>
    </row>
    <row r="2159" spans="1:41" s="359" customFormat="1" ht="48" customHeight="1" x14ac:dyDescent="0.3">
      <c r="A2159" s="473"/>
      <c r="B2159" s="454">
        <v>71956000</v>
      </c>
      <c r="C2159" s="448" t="s">
        <v>39</v>
      </c>
      <c r="D2159" s="448"/>
      <c r="E2159" s="448"/>
      <c r="F2159" s="136"/>
      <c r="G2159" s="454"/>
      <c r="H2159" s="143"/>
      <c r="I2159" s="101"/>
      <c r="J2159" s="5" t="s">
        <v>185</v>
      </c>
      <c r="K2159" s="2">
        <v>20</v>
      </c>
      <c r="L2159" s="166">
        <v>182837</v>
      </c>
      <c r="M2159" s="189"/>
      <c r="N2159" s="189"/>
      <c r="O2159" s="189">
        <f>L2159*95/100</f>
        <v>173695.15</v>
      </c>
      <c r="P2159" s="186">
        <f>L2159-O2159</f>
        <v>9141.8500000000058</v>
      </c>
      <c r="Q2159" s="186">
        <f t="shared" si="756"/>
        <v>182837</v>
      </c>
      <c r="R2159" s="358"/>
      <c r="S2159" s="358"/>
      <c r="T2159" s="358"/>
      <c r="U2159" s="353"/>
      <c r="V2159" s="358"/>
      <c r="W2159" s="358"/>
      <c r="X2159" s="358"/>
      <c r="Y2159" s="358"/>
      <c r="Z2159" s="358"/>
      <c r="AA2159" s="358"/>
      <c r="AB2159" s="358"/>
      <c r="AC2159" s="358"/>
      <c r="AD2159" s="358"/>
      <c r="AE2159" s="358"/>
      <c r="AF2159" s="358"/>
      <c r="AG2159" s="358"/>
      <c r="AH2159" s="358"/>
      <c r="AI2159" s="358"/>
      <c r="AJ2159" s="358"/>
      <c r="AK2159" s="358"/>
      <c r="AL2159" s="352"/>
      <c r="AM2159" s="358"/>
      <c r="AN2159" s="358"/>
      <c r="AO2159" s="358"/>
    </row>
    <row r="2160" spans="1:41" s="359" customFormat="1" ht="18.75" x14ac:dyDescent="0.3">
      <c r="A2160" s="471">
        <v>48</v>
      </c>
      <c r="B2160" s="454">
        <v>71956000</v>
      </c>
      <c r="C2160" s="448" t="s">
        <v>39</v>
      </c>
      <c r="D2160" s="448" t="s">
        <v>39</v>
      </c>
      <c r="E2160" s="448" t="s">
        <v>357</v>
      </c>
      <c r="F2160" s="2" t="s">
        <v>338</v>
      </c>
      <c r="G2160" s="454" t="s">
        <v>68</v>
      </c>
      <c r="H2160" s="143">
        <v>4839.3999999999996</v>
      </c>
      <c r="I2160" s="101">
        <v>215</v>
      </c>
      <c r="J2160" s="5" t="s">
        <v>184</v>
      </c>
      <c r="K2160" s="7" t="s">
        <v>5</v>
      </c>
      <c r="L2160" s="166">
        <f>L2161+L2162</f>
        <v>205921</v>
      </c>
      <c r="M2160" s="166">
        <f>M2161+M2162</f>
        <v>20000</v>
      </c>
      <c r="N2160" s="166">
        <f t="shared" ref="N2160:P2160" si="772">N2161+N2162</f>
        <v>0</v>
      </c>
      <c r="O2160" s="166">
        <f t="shared" si="772"/>
        <v>176624.95</v>
      </c>
      <c r="P2160" s="166">
        <f t="shared" si="772"/>
        <v>9296.0499999999884</v>
      </c>
      <c r="Q2160" s="186">
        <f t="shared" si="756"/>
        <v>205921</v>
      </c>
      <c r="R2160" s="358"/>
      <c r="S2160" s="358"/>
      <c r="T2160" s="358"/>
      <c r="U2160" s="353"/>
      <c r="V2160" s="358"/>
      <c r="W2160" s="358"/>
      <c r="X2160" s="358"/>
      <c r="Y2160" s="358"/>
      <c r="Z2160" s="358"/>
      <c r="AA2160" s="358"/>
      <c r="AB2160" s="358"/>
      <c r="AC2160" s="358"/>
      <c r="AD2160" s="358"/>
      <c r="AE2160" s="358"/>
      <c r="AF2160" s="358"/>
      <c r="AG2160" s="358"/>
      <c r="AH2160" s="358"/>
      <c r="AI2160" s="358"/>
      <c r="AJ2160" s="358"/>
      <c r="AK2160" s="358"/>
      <c r="AL2160" s="352"/>
      <c r="AM2160" s="358"/>
      <c r="AN2160" s="358"/>
      <c r="AO2160" s="358"/>
    </row>
    <row r="2161" spans="1:41" s="353" customFormat="1" ht="19.5" customHeight="1" x14ac:dyDescent="0.25">
      <c r="A2161" s="472"/>
      <c r="B2161" s="454">
        <v>71956000</v>
      </c>
      <c r="C2161" s="448" t="s">
        <v>39</v>
      </c>
      <c r="D2161" s="448"/>
      <c r="E2161" s="448"/>
      <c r="F2161" s="2"/>
      <c r="G2161" s="454"/>
      <c r="H2161" s="143"/>
      <c r="I2161" s="101"/>
      <c r="J2161" s="443" t="s">
        <v>303</v>
      </c>
      <c r="K2161" s="85">
        <v>50</v>
      </c>
      <c r="L2161" s="166">
        <v>20000</v>
      </c>
      <c r="M2161" s="166">
        <v>20000</v>
      </c>
      <c r="N2161" s="166"/>
      <c r="O2161" s="166"/>
      <c r="P2161" s="166"/>
      <c r="Q2161" s="186">
        <f t="shared" si="756"/>
        <v>20000</v>
      </c>
    </row>
    <row r="2162" spans="1:41" s="370" customFormat="1" ht="48" customHeight="1" x14ac:dyDescent="0.3">
      <c r="A2162" s="473"/>
      <c r="B2162" s="454">
        <v>71956000</v>
      </c>
      <c r="C2162" s="448" t="s">
        <v>39</v>
      </c>
      <c r="D2162" s="448"/>
      <c r="E2162" s="448"/>
      <c r="F2162" s="136"/>
      <c r="G2162" s="454"/>
      <c r="H2162" s="143"/>
      <c r="I2162" s="101"/>
      <c r="J2162" s="5" t="s">
        <v>185</v>
      </c>
      <c r="K2162" s="7">
        <v>20</v>
      </c>
      <c r="L2162" s="166">
        <v>185921</v>
      </c>
      <c r="M2162" s="189"/>
      <c r="N2162" s="190"/>
      <c r="O2162" s="189">
        <f>L2162*95/100</f>
        <v>176624.95</v>
      </c>
      <c r="P2162" s="186">
        <f>L2162-O2162</f>
        <v>9296.0499999999884</v>
      </c>
      <c r="Q2162" s="186">
        <f t="shared" si="756"/>
        <v>185921</v>
      </c>
      <c r="R2162" s="369"/>
      <c r="S2162" s="369"/>
      <c r="T2162" s="369"/>
      <c r="U2162" s="369"/>
      <c r="V2162" s="369"/>
      <c r="W2162" s="369"/>
      <c r="X2162" s="369"/>
      <c r="Y2162" s="369"/>
      <c r="Z2162" s="369"/>
      <c r="AA2162" s="369"/>
      <c r="AB2162" s="369"/>
      <c r="AC2162" s="369"/>
      <c r="AD2162" s="369"/>
      <c r="AE2162" s="369"/>
      <c r="AF2162" s="369"/>
      <c r="AG2162" s="369"/>
      <c r="AH2162" s="369"/>
      <c r="AI2162" s="369"/>
      <c r="AJ2162" s="369"/>
      <c r="AK2162" s="369"/>
      <c r="AL2162" s="352"/>
      <c r="AM2162" s="369"/>
      <c r="AN2162" s="369"/>
      <c r="AO2162" s="369"/>
    </row>
    <row r="2163" spans="1:41" s="359" customFormat="1" ht="18.75" x14ac:dyDescent="0.3">
      <c r="A2163" s="471">
        <v>49</v>
      </c>
      <c r="B2163" s="454">
        <v>71956000</v>
      </c>
      <c r="C2163" s="448" t="s">
        <v>39</v>
      </c>
      <c r="D2163" s="448" t="s">
        <v>39</v>
      </c>
      <c r="E2163" s="448" t="s">
        <v>358</v>
      </c>
      <c r="F2163" s="2" t="s">
        <v>131</v>
      </c>
      <c r="G2163" s="454" t="s">
        <v>68</v>
      </c>
      <c r="H2163" s="143">
        <v>2065.6</v>
      </c>
      <c r="I2163" s="101">
        <v>93</v>
      </c>
      <c r="J2163" s="5" t="s">
        <v>184</v>
      </c>
      <c r="K2163" s="7" t="s">
        <v>5</v>
      </c>
      <c r="L2163" s="166">
        <f>L2164+L2165</f>
        <v>188275</v>
      </c>
      <c r="M2163" s="166">
        <f t="shared" ref="M2163:P2163" si="773">M2164+M2165</f>
        <v>20000</v>
      </c>
      <c r="N2163" s="166">
        <f t="shared" si="773"/>
        <v>0</v>
      </c>
      <c r="O2163" s="166">
        <f t="shared" si="773"/>
        <v>159861.25</v>
      </c>
      <c r="P2163" s="166">
        <f t="shared" si="773"/>
        <v>8413.75</v>
      </c>
      <c r="Q2163" s="186">
        <f t="shared" si="756"/>
        <v>188275</v>
      </c>
      <c r="R2163" s="358"/>
      <c r="S2163" s="358"/>
      <c r="T2163" s="358"/>
      <c r="U2163" s="522"/>
      <c r="V2163" s="358"/>
      <c r="W2163" s="358"/>
      <c r="X2163" s="358"/>
      <c r="Y2163" s="358"/>
      <c r="Z2163" s="358"/>
      <c r="AA2163" s="358"/>
      <c r="AB2163" s="358"/>
      <c r="AC2163" s="358"/>
      <c r="AD2163" s="358"/>
      <c r="AE2163" s="358"/>
      <c r="AF2163" s="358"/>
      <c r="AG2163" s="358"/>
      <c r="AH2163" s="358"/>
      <c r="AI2163" s="358"/>
      <c r="AJ2163" s="358"/>
      <c r="AK2163" s="358"/>
      <c r="AL2163" s="352"/>
      <c r="AM2163" s="358"/>
      <c r="AN2163" s="358"/>
      <c r="AO2163" s="358"/>
    </row>
    <row r="2164" spans="1:41" s="353" customFormat="1" ht="19.5" customHeight="1" x14ac:dyDescent="0.25">
      <c r="A2164" s="472"/>
      <c r="B2164" s="454">
        <v>71956000</v>
      </c>
      <c r="C2164" s="448" t="s">
        <v>39</v>
      </c>
      <c r="D2164" s="448"/>
      <c r="E2164" s="448"/>
      <c r="F2164" s="2"/>
      <c r="G2164" s="454"/>
      <c r="H2164" s="143"/>
      <c r="I2164" s="101"/>
      <c r="J2164" s="443" t="s">
        <v>303</v>
      </c>
      <c r="K2164" s="85">
        <v>50</v>
      </c>
      <c r="L2164" s="166">
        <v>20000</v>
      </c>
      <c r="M2164" s="166">
        <v>20000</v>
      </c>
      <c r="N2164" s="166"/>
      <c r="O2164" s="166"/>
      <c r="P2164" s="166"/>
      <c r="Q2164" s="186">
        <f t="shared" si="756"/>
        <v>20000</v>
      </c>
      <c r="U2164" s="522"/>
    </row>
    <row r="2165" spans="1:41" s="359" customFormat="1" ht="48" customHeight="1" x14ac:dyDescent="0.3">
      <c r="A2165" s="473"/>
      <c r="B2165" s="454">
        <v>71956000</v>
      </c>
      <c r="C2165" s="448" t="s">
        <v>39</v>
      </c>
      <c r="D2165" s="448"/>
      <c r="E2165" s="448"/>
      <c r="F2165" s="136"/>
      <c r="G2165" s="454"/>
      <c r="H2165" s="143"/>
      <c r="I2165" s="101"/>
      <c r="J2165" s="5" t="s">
        <v>185</v>
      </c>
      <c r="K2165" s="7">
        <v>20</v>
      </c>
      <c r="L2165" s="166">
        <v>168275</v>
      </c>
      <c r="M2165" s="189"/>
      <c r="N2165" s="190"/>
      <c r="O2165" s="189">
        <f>L2165*95/100</f>
        <v>159861.25</v>
      </c>
      <c r="P2165" s="186">
        <f>L2165-O2165</f>
        <v>8413.75</v>
      </c>
      <c r="Q2165" s="186">
        <f t="shared" si="756"/>
        <v>168275</v>
      </c>
      <c r="R2165" s="358"/>
      <c r="S2165" s="358"/>
      <c r="T2165" s="358"/>
      <c r="U2165" s="522"/>
      <c r="V2165" s="358"/>
      <c r="W2165" s="358"/>
      <c r="X2165" s="358"/>
      <c r="Y2165" s="358"/>
      <c r="Z2165" s="358"/>
      <c r="AA2165" s="358"/>
      <c r="AB2165" s="358"/>
      <c r="AC2165" s="358"/>
      <c r="AD2165" s="358"/>
      <c r="AE2165" s="358"/>
      <c r="AF2165" s="358"/>
      <c r="AG2165" s="358"/>
      <c r="AH2165" s="358"/>
      <c r="AI2165" s="358"/>
      <c r="AJ2165" s="358"/>
      <c r="AK2165" s="358"/>
      <c r="AL2165" s="352"/>
      <c r="AM2165" s="358"/>
      <c r="AN2165" s="358"/>
      <c r="AO2165" s="358"/>
    </row>
    <row r="2166" spans="1:41" s="359" customFormat="1" ht="18.75" x14ac:dyDescent="0.3">
      <c r="A2166" s="471">
        <v>50</v>
      </c>
      <c r="B2166" s="454">
        <v>71956000</v>
      </c>
      <c r="C2166" s="448" t="s">
        <v>39</v>
      </c>
      <c r="D2166" s="448" t="s">
        <v>39</v>
      </c>
      <c r="E2166" s="448" t="s">
        <v>358</v>
      </c>
      <c r="F2166" s="2" t="s">
        <v>77</v>
      </c>
      <c r="G2166" s="454" t="s">
        <v>68</v>
      </c>
      <c r="H2166" s="143">
        <v>2885.1</v>
      </c>
      <c r="I2166" s="101">
        <v>121</v>
      </c>
      <c r="J2166" s="16" t="s">
        <v>184</v>
      </c>
      <c r="K2166" s="2" t="s">
        <v>5</v>
      </c>
      <c r="L2166" s="166">
        <f>L2167+L2168</f>
        <v>149795</v>
      </c>
      <c r="M2166" s="166">
        <f t="shared" ref="M2166:P2166" si="774">M2167+M2168</f>
        <v>20000</v>
      </c>
      <c r="N2166" s="166">
        <f t="shared" si="774"/>
        <v>0</v>
      </c>
      <c r="O2166" s="166">
        <f t="shared" si="774"/>
        <v>123305.25</v>
      </c>
      <c r="P2166" s="166">
        <f t="shared" si="774"/>
        <v>6489.75</v>
      </c>
      <c r="Q2166" s="186">
        <f t="shared" si="756"/>
        <v>149795</v>
      </c>
      <c r="R2166" s="358"/>
      <c r="S2166" s="358"/>
      <c r="T2166" s="358"/>
      <c r="U2166" s="522"/>
      <c r="V2166" s="358"/>
      <c r="W2166" s="358"/>
      <c r="X2166" s="358"/>
      <c r="Y2166" s="358"/>
      <c r="Z2166" s="358"/>
      <c r="AA2166" s="358"/>
      <c r="AB2166" s="358"/>
      <c r="AC2166" s="358"/>
      <c r="AD2166" s="358"/>
      <c r="AE2166" s="358"/>
      <c r="AF2166" s="358"/>
      <c r="AG2166" s="358"/>
      <c r="AH2166" s="358"/>
      <c r="AI2166" s="358"/>
      <c r="AJ2166" s="358"/>
      <c r="AK2166" s="358"/>
      <c r="AL2166" s="352"/>
      <c r="AM2166" s="358"/>
      <c r="AN2166" s="358"/>
      <c r="AO2166" s="358"/>
    </row>
    <row r="2167" spans="1:41" s="353" customFormat="1" ht="19.5" customHeight="1" x14ac:dyDescent="0.25">
      <c r="A2167" s="472"/>
      <c r="B2167" s="454">
        <v>71956000</v>
      </c>
      <c r="C2167" s="448" t="s">
        <v>39</v>
      </c>
      <c r="D2167" s="448"/>
      <c r="E2167" s="448"/>
      <c r="F2167" s="2"/>
      <c r="G2167" s="454"/>
      <c r="H2167" s="143"/>
      <c r="I2167" s="101"/>
      <c r="J2167" s="443" t="s">
        <v>303</v>
      </c>
      <c r="K2167" s="85">
        <v>50</v>
      </c>
      <c r="L2167" s="166">
        <v>20000</v>
      </c>
      <c r="M2167" s="166">
        <v>20000</v>
      </c>
      <c r="N2167" s="166"/>
      <c r="O2167" s="166"/>
      <c r="P2167" s="166"/>
      <c r="Q2167" s="186">
        <f t="shared" si="756"/>
        <v>20000</v>
      </c>
      <c r="U2167" s="522"/>
    </row>
    <row r="2168" spans="1:41" s="359" customFormat="1" ht="48" customHeight="1" x14ac:dyDescent="0.3">
      <c r="A2168" s="473"/>
      <c r="B2168" s="454">
        <v>71956000</v>
      </c>
      <c r="C2168" s="448" t="s">
        <v>39</v>
      </c>
      <c r="D2168" s="448"/>
      <c r="E2168" s="448"/>
      <c r="F2168" s="136"/>
      <c r="G2168" s="454"/>
      <c r="H2168" s="143"/>
      <c r="I2168" s="101"/>
      <c r="J2168" s="5" t="s">
        <v>185</v>
      </c>
      <c r="K2168" s="2">
        <v>20</v>
      </c>
      <c r="L2168" s="166">
        <v>129795</v>
      </c>
      <c r="M2168" s="189"/>
      <c r="N2168" s="189"/>
      <c r="O2168" s="189">
        <f>L2168*95/100</f>
        <v>123305.25</v>
      </c>
      <c r="P2168" s="186">
        <f>L2168-O2168</f>
        <v>6489.75</v>
      </c>
      <c r="Q2168" s="186">
        <f t="shared" si="756"/>
        <v>129795</v>
      </c>
      <c r="R2168" s="358"/>
      <c r="S2168" s="358"/>
      <c r="T2168" s="358"/>
      <c r="U2168" s="522"/>
      <c r="V2168" s="358"/>
      <c r="W2168" s="358"/>
      <c r="X2168" s="358"/>
      <c r="Y2168" s="358"/>
      <c r="Z2168" s="358"/>
      <c r="AA2168" s="358"/>
      <c r="AB2168" s="358"/>
      <c r="AC2168" s="358"/>
      <c r="AD2168" s="358"/>
      <c r="AE2168" s="358"/>
      <c r="AF2168" s="358"/>
      <c r="AG2168" s="358"/>
      <c r="AH2168" s="358"/>
      <c r="AI2168" s="358"/>
      <c r="AJ2168" s="358"/>
      <c r="AK2168" s="358"/>
      <c r="AL2168" s="352"/>
      <c r="AM2168" s="358"/>
      <c r="AN2168" s="358"/>
      <c r="AO2168" s="358"/>
    </row>
    <row r="2169" spans="1:41" s="370" customFormat="1" ht="18.75" x14ac:dyDescent="0.3">
      <c r="A2169" s="471">
        <v>51</v>
      </c>
      <c r="B2169" s="454">
        <v>71956000</v>
      </c>
      <c r="C2169" s="448" t="s">
        <v>39</v>
      </c>
      <c r="D2169" s="448" t="s">
        <v>39</v>
      </c>
      <c r="E2169" s="448" t="s">
        <v>358</v>
      </c>
      <c r="F2169" s="2" t="s">
        <v>339</v>
      </c>
      <c r="G2169" s="454" t="s">
        <v>68</v>
      </c>
      <c r="H2169" s="143">
        <v>2786.1</v>
      </c>
      <c r="I2169" s="101">
        <v>123</v>
      </c>
      <c r="J2169" s="5" t="s">
        <v>184</v>
      </c>
      <c r="K2169" s="7" t="s">
        <v>5</v>
      </c>
      <c r="L2169" s="166">
        <f>L2170+L2171</f>
        <v>149775</v>
      </c>
      <c r="M2169" s="166">
        <f t="shared" ref="M2169:P2169" si="775">M2170+M2171</f>
        <v>20000</v>
      </c>
      <c r="N2169" s="166">
        <f t="shared" si="775"/>
        <v>0</v>
      </c>
      <c r="O2169" s="166">
        <f t="shared" si="775"/>
        <v>123286.25</v>
      </c>
      <c r="P2169" s="166">
        <f t="shared" si="775"/>
        <v>6488.75</v>
      </c>
      <c r="Q2169" s="186">
        <f t="shared" si="756"/>
        <v>149775</v>
      </c>
      <c r="R2169" s="369"/>
      <c r="S2169" s="369"/>
      <c r="T2169" s="369"/>
      <c r="U2169" s="369"/>
      <c r="V2169" s="369"/>
      <c r="W2169" s="369"/>
      <c r="X2169" s="369"/>
      <c r="Y2169" s="369"/>
      <c r="Z2169" s="369"/>
      <c r="AA2169" s="369"/>
      <c r="AB2169" s="369"/>
      <c r="AC2169" s="369"/>
      <c r="AD2169" s="369"/>
      <c r="AE2169" s="369"/>
      <c r="AF2169" s="369"/>
      <c r="AG2169" s="369"/>
      <c r="AH2169" s="369"/>
      <c r="AI2169" s="369"/>
      <c r="AJ2169" s="369"/>
      <c r="AK2169" s="369"/>
      <c r="AL2169" s="352"/>
      <c r="AM2169" s="369"/>
      <c r="AN2169" s="369"/>
      <c r="AO2169" s="369"/>
    </row>
    <row r="2170" spans="1:41" s="353" customFormat="1" ht="19.5" customHeight="1" x14ac:dyDescent="0.25">
      <c r="A2170" s="472"/>
      <c r="B2170" s="454">
        <v>71956000</v>
      </c>
      <c r="C2170" s="448" t="s">
        <v>39</v>
      </c>
      <c r="D2170" s="448"/>
      <c r="E2170" s="448"/>
      <c r="F2170" s="2"/>
      <c r="G2170" s="454"/>
      <c r="H2170" s="143"/>
      <c r="I2170" s="101"/>
      <c r="J2170" s="443" t="s">
        <v>303</v>
      </c>
      <c r="K2170" s="85">
        <v>50</v>
      </c>
      <c r="L2170" s="166">
        <v>20000</v>
      </c>
      <c r="M2170" s="166">
        <v>20000</v>
      </c>
      <c r="N2170" s="166"/>
      <c r="O2170" s="166"/>
      <c r="P2170" s="166"/>
      <c r="Q2170" s="186">
        <f t="shared" si="756"/>
        <v>20000</v>
      </c>
      <c r="U2170" s="369"/>
    </row>
    <row r="2171" spans="1:41" s="370" customFormat="1" ht="48" customHeight="1" x14ac:dyDescent="0.3">
      <c r="A2171" s="473"/>
      <c r="B2171" s="454">
        <v>71956000</v>
      </c>
      <c r="C2171" s="448" t="s">
        <v>39</v>
      </c>
      <c r="D2171" s="448"/>
      <c r="E2171" s="448"/>
      <c r="F2171" s="136"/>
      <c r="G2171" s="454"/>
      <c r="H2171" s="143"/>
      <c r="I2171" s="101"/>
      <c r="J2171" s="5" t="s">
        <v>185</v>
      </c>
      <c r="K2171" s="7">
        <v>20</v>
      </c>
      <c r="L2171" s="166">
        <v>129775</v>
      </c>
      <c r="M2171" s="189"/>
      <c r="N2171" s="190"/>
      <c r="O2171" s="189">
        <f>L2171*95/100</f>
        <v>123286.25</v>
      </c>
      <c r="P2171" s="186">
        <f>L2171-O2171</f>
        <v>6488.75</v>
      </c>
      <c r="Q2171" s="186">
        <f t="shared" si="756"/>
        <v>129775</v>
      </c>
      <c r="R2171" s="369"/>
      <c r="S2171" s="369"/>
      <c r="T2171" s="369"/>
      <c r="U2171" s="369"/>
      <c r="V2171" s="369"/>
      <c r="W2171" s="369"/>
      <c r="X2171" s="369"/>
      <c r="Y2171" s="369"/>
      <c r="Z2171" s="369"/>
      <c r="AA2171" s="369"/>
      <c r="AB2171" s="369"/>
      <c r="AC2171" s="369"/>
      <c r="AD2171" s="369"/>
      <c r="AE2171" s="369"/>
      <c r="AF2171" s="369"/>
      <c r="AG2171" s="369"/>
      <c r="AH2171" s="369"/>
      <c r="AI2171" s="369"/>
      <c r="AJ2171" s="369"/>
      <c r="AK2171" s="369"/>
      <c r="AL2171" s="352"/>
      <c r="AM2171" s="369"/>
      <c r="AN2171" s="369"/>
      <c r="AO2171" s="369"/>
    </row>
    <row r="2172" spans="1:41" s="370" customFormat="1" ht="18.75" x14ac:dyDescent="0.3">
      <c r="A2172" s="471">
        <v>52</v>
      </c>
      <c r="B2172" s="454">
        <v>71956000</v>
      </c>
      <c r="C2172" s="448" t="s">
        <v>39</v>
      </c>
      <c r="D2172" s="448" t="s">
        <v>39</v>
      </c>
      <c r="E2172" s="448" t="s">
        <v>30</v>
      </c>
      <c r="F2172" s="7">
        <v>3</v>
      </c>
      <c r="G2172" s="454" t="s">
        <v>68</v>
      </c>
      <c r="H2172" s="143">
        <v>7107.3</v>
      </c>
      <c r="I2172" s="101">
        <v>325</v>
      </c>
      <c r="J2172" s="16" t="s">
        <v>184</v>
      </c>
      <c r="K2172" s="2" t="s">
        <v>5</v>
      </c>
      <c r="L2172" s="166">
        <f>L2173+L2174</f>
        <v>219976</v>
      </c>
      <c r="M2172" s="166">
        <f t="shared" ref="M2172:P2172" si="776">M2173+M2174</f>
        <v>20000</v>
      </c>
      <c r="N2172" s="166">
        <f t="shared" si="776"/>
        <v>0</v>
      </c>
      <c r="O2172" s="166">
        <f t="shared" si="776"/>
        <v>189977.2</v>
      </c>
      <c r="P2172" s="166">
        <f t="shared" si="776"/>
        <v>9998.7999999999884</v>
      </c>
      <c r="Q2172" s="186">
        <f t="shared" si="756"/>
        <v>219976</v>
      </c>
      <c r="R2172" s="369"/>
      <c r="S2172" s="369"/>
      <c r="T2172" s="369"/>
      <c r="U2172" s="369"/>
      <c r="V2172" s="369"/>
      <c r="W2172" s="369"/>
      <c r="X2172" s="369"/>
      <c r="Y2172" s="369"/>
      <c r="Z2172" s="369"/>
      <c r="AA2172" s="369"/>
      <c r="AB2172" s="369"/>
      <c r="AC2172" s="369"/>
      <c r="AD2172" s="369"/>
      <c r="AE2172" s="369"/>
      <c r="AF2172" s="369"/>
      <c r="AG2172" s="369"/>
      <c r="AH2172" s="369"/>
      <c r="AI2172" s="369"/>
      <c r="AJ2172" s="369"/>
      <c r="AK2172" s="369"/>
      <c r="AL2172" s="352"/>
      <c r="AM2172" s="369"/>
      <c r="AN2172" s="369"/>
      <c r="AO2172" s="369"/>
    </row>
    <row r="2173" spans="1:41" s="353" customFormat="1" ht="19.5" customHeight="1" x14ac:dyDescent="0.25">
      <c r="A2173" s="472"/>
      <c r="B2173" s="454">
        <v>71956000</v>
      </c>
      <c r="C2173" s="448" t="s">
        <v>39</v>
      </c>
      <c r="D2173" s="448"/>
      <c r="E2173" s="448"/>
      <c r="F2173" s="2"/>
      <c r="G2173" s="454"/>
      <c r="H2173" s="143"/>
      <c r="I2173" s="101"/>
      <c r="J2173" s="443" t="s">
        <v>303</v>
      </c>
      <c r="K2173" s="85">
        <v>50</v>
      </c>
      <c r="L2173" s="166">
        <v>20000</v>
      </c>
      <c r="M2173" s="166">
        <v>20000</v>
      </c>
      <c r="N2173" s="166"/>
      <c r="O2173" s="166"/>
      <c r="P2173" s="166"/>
      <c r="Q2173" s="186">
        <f t="shared" si="756"/>
        <v>20000</v>
      </c>
      <c r="U2173" s="369"/>
    </row>
    <row r="2174" spans="1:41" s="370" customFormat="1" ht="48" customHeight="1" x14ac:dyDescent="0.3">
      <c r="A2174" s="473"/>
      <c r="B2174" s="454">
        <v>71956000</v>
      </c>
      <c r="C2174" s="448" t="s">
        <v>39</v>
      </c>
      <c r="D2174" s="448"/>
      <c r="E2174" s="448"/>
      <c r="F2174" s="7"/>
      <c r="G2174" s="454"/>
      <c r="H2174" s="143"/>
      <c r="I2174" s="101"/>
      <c r="J2174" s="5" t="s">
        <v>185</v>
      </c>
      <c r="K2174" s="2">
        <v>20</v>
      </c>
      <c r="L2174" s="166">
        <v>199976</v>
      </c>
      <c r="M2174" s="189"/>
      <c r="N2174" s="189"/>
      <c r="O2174" s="189">
        <f>L2174*95/100</f>
        <v>189977.2</v>
      </c>
      <c r="P2174" s="186">
        <f>L2174-O2174</f>
        <v>9998.7999999999884</v>
      </c>
      <c r="Q2174" s="186">
        <f t="shared" si="756"/>
        <v>199976</v>
      </c>
      <c r="R2174" s="369"/>
      <c r="S2174" s="369"/>
      <c r="T2174" s="369"/>
      <c r="U2174" s="369"/>
      <c r="V2174" s="369"/>
      <c r="W2174" s="369"/>
      <c r="X2174" s="369"/>
      <c r="Y2174" s="369"/>
      <c r="Z2174" s="369"/>
      <c r="AA2174" s="369"/>
      <c r="AB2174" s="369"/>
      <c r="AC2174" s="369"/>
      <c r="AD2174" s="369"/>
      <c r="AE2174" s="369"/>
      <c r="AF2174" s="369"/>
      <c r="AG2174" s="369"/>
      <c r="AH2174" s="369"/>
      <c r="AI2174" s="369"/>
      <c r="AJ2174" s="369"/>
      <c r="AK2174" s="369"/>
      <c r="AL2174" s="352"/>
      <c r="AM2174" s="369"/>
      <c r="AN2174" s="369"/>
      <c r="AO2174" s="369"/>
    </row>
    <row r="2175" spans="1:41" s="370" customFormat="1" ht="18.75" x14ac:dyDescent="0.3">
      <c r="A2175" s="471">
        <v>53</v>
      </c>
      <c r="B2175" s="454">
        <v>71956000</v>
      </c>
      <c r="C2175" s="448" t="s">
        <v>39</v>
      </c>
      <c r="D2175" s="448" t="s">
        <v>39</v>
      </c>
      <c r="E2175" s="448" t="s">
        <v>30</v>
      </c>
      <c r="F2175" s="7" t="s">
        <v>137</v>
      </c>
      <c r="G2175" s="454" t="s">
        <v>68</v>
      </c>
      <c r="H2175" s="143">
        <v>9253.5</v>
      </c>
      <c r="I2175" s="101">
        <v>420</v>
      </c>
      <c r="J2175" s="5" t="s">
        <v>184</v>
      </c>
      <c r="K2175" s="7" t="s">
        <v>5</v>
      </c>
      <c r="L2175" s="166">
        <f>L2176+L2177</f>
        <v>235509</v>
      </c>
      <c r="M2175" s="166">
        <f t="shared" ref="M2175:P2175" si="777">M2176+M2177</f>
        <v>20000</v>
      </c>
      <c r="N2175" s="166">
        <f t="shared" si="777"/>
        <v>0</v>
      </c>
      <c r="O2175" s="166">
        <f t="shared" si="777"/>
        <v>204733.55</v>
      </c>
      <c r="P2175" s="166">
        <f t="shared" si="777"/>
        <v>10775.450000000012</v>
      </c>
      <c r="Q2175" s="186">
        <f t="shared" si="756"/>
        <v>235509</v>
      </c>
      <c r="R2175" s="369"/>
      <c r="S2175" s="369"/>
      <c r="T2175" s="369"/>
      <c r="U2175" s="369"/>
      <c r="V2175" s="369"/>
      <c r="W2175" s="369"/>
      <c r="X2175" s="369"/>
      <c r="Y2175" s="369"/>
      <c r="Z2175" s="369"/>
      <c r="AA2175" s="369"/>
      <c r="AB2175" s="369"/>
      <c r="AC2175" s="369"/>
      <c r="AD2175" s="369"/>
      <c r="AE2175" s="369"/>
      <c r="AF2175" s="369"/>
      <c r="AG2175" s="369"/>
      <c r="AH2175" s="369"/>
      <c r="AI2175" s="369"/>
      <c r="AJ2175" s="369"/>
      <c r="AK2175" s="369"/>
      <c r="AL2175" s="352"/>
      <c r="AM2175" s="369"/>
      <c r="AN2175" s="369"/>
      <c r="AO2175" s="369"/>
    </row>
    <row r="2176" spans="1:41" s="353" customFormat="1" ht="19.5" customHeight="1" x14ac:dyDescent="0.25">
      <c r="A2176" s="472"/>
      <c r="B2176" s="454">
        <v>71956000</v>
      </c>
      <c r="C2176" s="448" t="s">
        <v>39</v>
      </c>
      <c r="D2176" s="448"/>
      <c r="E2176" s="448"/>
      <c r="F2176" s="2"/>
      <c r="G2176" s="454"/>
      <c r="H2176" s="143"/>
      <c r="I2176" s="101"/>
      <c r="J2176" s="443" t="s">
        <v>303</v>
      </c>
      <c r="K2176" s="85">
        <v>50</v>
      </c>
      <c r="L2176" s="166">
        <v>20000</v>
      </c>
      <c r="M2176" s="166">
        <v>20000</v>
      </c>
      <c r="N2176" s="166"/>
      <c r="O2176" s="166"/>
      <c r="P2176" s="166"/>
      <c r="Q2176" s="186">
        <f t="shared" si="756"/>
        <v>20000</v>
      </c>
      <c r="U2176" s="369"/>
    </row>
    <row r="2177" spans="1:41" s="370" customFormat="1" ht="48" customHeight="1" x14ac:dyDescent="0.3">
      <c r="A2177" s="473"/>
      <c r="B2177" s="454">
        <v>71956000</v>
      </c>
      <c r="C2177" s="448" t="s">
        <v>39</v>
      </c>
      <c r="D2177" s="448"/>
      <c r="E2177" s="448"/>
      <c r="F2177" s="7"/>
      <c r="G2177" s="454"/>
      <c r="H2177" s="143"/>
      <c r="I2177" s="101"/>
      <c r="J2177" s="5" t="s">
        <v>185</v>
      </c>
      <c r="K2177" s="7">
        <v>20</v>
      </c>
      <c r="L2177" s="166">
        <v>215509</v>
      </c>
      <c r="M2177" s="189"/>
      <c r="N2177" s="190"/>
      <c r="O2177" s="189">
        <f>L2177*95/100</f>
        <v>204733.55</v>
      </c>
      <c r="P2177" s="186">
        <f>L2177-O2177</f>
        <v>10775.450000000012</v>
      </c>
      <c r="Q2177" s="186">
        <f t="shared" si="756"/>
        <v>215509</v>
      </c>
      <c r="R2177" s="369"/>
      <c r="S2177" s="369"/>
      <c r="T2177" s="369"/>
      <c r="U2177" s="369"/>
      <c r="V2177" s="369"/>
      <c r="W2177" s="369"/>
      <c r="X2177" s="369"/>
      <c r="Y2177" s="369"/>
      <c r="Z2177" s="369"/>
      <c r="AA2177" s="369"/>
      <c r="AB2177" s="369"/>
      <c r="AC2177" s="369"/>
      <c r="AD2177" s="369"/>
      <c r="AE2177" s="369"/>
      <c r="AF2177" s="369"/>
      <c r="AG2177" s="369"/>
      <c r="AH2177" s="369"/>
      <c r="AI2177" s="369"/>
      <c r="AJ2177" s="369"/>
      <c r="AK2177" s="369"/>
      <c r="AL2177" s="352"/>
      <c r="AM2177" s="369"/>
      <c r="AN2177" s="369"/>
      <c r="AO2177" s="369"/>
    </row>
    <row r="2178" spans="1:41" s="370" customFormat="1" ht="18.75" x14ac:dyDescent="0.3">
      <c r="A2178" s="471">
        <v>54</v>
      </c>
      <c r="B2178" s="454">
        <v>71956000</v>
      </c>
      <c r="C2178" s="448" t="s">
        <v>39</v>
      </c>
      <c r="D2178" s="448" t="s">
        <v>39</v>
      </c>
      <c r="E2178" s="448" t="s">
        <v>30</v>
      </c>
      <c r="F2178" s="7">
        <v>7</v>
      </c>
      <c r="G2178" s="454" t="s">
        <v>68</v>
      </c>
      <c r="H2178" s="143">
        <v>7102</v>
      </c>
      <c r="I2178" s="101">
        <v>315</v>
      </c>
      <c r="J2178" s="16" t="s">
        <v>184</v>
      </c>
      <c r="K2178" s="2" t="s">
        <v>5</v>
      </c>
      <c r="L2178" s="166">
        <f>L2179+L2180</f>
        <v>184525</v>
      </c>
      <c r="M2178" s="166">
        <f t="shared" ref="M2178:P2178" si="778">M2179+M2180</f>
        <v>20000</v>
      </c>
      <c r="N2178" s="166">
        <f t="shared" si="778"/>
        <v>0</v>
      </c>
      <c r="O2178" s="166">
        <f t="shared" si="778"/>
        <v>156298.75</v>
      </c>
      <c r="P2178" s="166">
        <f t="shared" si="778"/>
        <v>8226.25</v>
      </c>
      <c r="Q2178" s="186">
        <f t="shared" si="756"/>
        <v>184525</v>
      </c>
      <c r="R2178" s="369"/>
      <c r="S2178" s="369"/>
      <c r="T2178" s="369"/>
      <c r="U2178" s="369"/>
      <c r="V2178" s="369"/>
      <c r="W2178" s="369"/>
      <c r="X2178" s="369"/>
      <c r="Y2178" s="369"/>
      <c r="Z2178" s="369"/>
      <c r="AA2178" s="369"/>
      <c r="AB2178" s="369"/>
      <c r="AC2178" s="369"/>
      <c r="AD2178" s="369"/>
      <c r="AE2178" s="369"/>
      <c r="AF2178" s="369"/>
      <c r="AG2178" s="369"/>
      <c r="AH2178" s="369"/>
      <c r="AI2178" s="369"/>
      <c r="AJ2178" s="369"/>
      <c r="AK2178" s="369"/>
      <c r="AL2178" s="352"/>
      <c r="AM2178" s="369"/>
      <c r="AN2178" s="369"/>
      <c r="AO2178" s="369"/>
    </row>
    <row r="2179" spans="1:41" s="353" customFormat="1" ht="19.5" customHeight="1" x14ac:dyDescent="0.25">
      <c r="A2179" s="472"/>
      <c r="B2179" s="454">
        <v>71956000</v>
      </c>
      <c r="C2179" s="448" t="s">
        <v>39</v>
      </c>
      <c r="D2179" s="448"/>
      <c r="E2179" s="448"/>
      <c r="F2179" s="2"/>
      <c r="G2179" s="454"/>
      <c r="H2179" s="143"/>
      <c r="I2179" s="101"/>
      <c r="J2179" s="443" t="s">
        <v>303</v>
      </c>
      <c r="K2179" s="85">
        <v>50</v>
      </c>
      <c r="L2179" s="166">
        <v>20000</v>
      </c>
      <c r="M2179" s="166">
        <v>20000</v>
      </c>
      <c r="N2179" s="166"/>
      <c r="O2179" s="166"/>
      <c r="P2179" s="166"/>
      <c r="Q2179" s="186">
        <f t="shared" si="756"/>
        <v>20000</v>
      </c>
      <c r="U2179" s="369"/>
    </row>
    <row r="2180" spans="1:41" s="370" customFormat="1" ht="48" customHeight="1" x14ac:dyDescent="0.3">
      <c r="A2180" s="473"/>
      <c r="B2180" s="454">
        <v>71956000</v>
      </c>
      <c r="C2180" s="448" t="s">
        <v>39</v>
      </c>
      <c r="D2180" s="448"/>
      <c r="E2180" s="448"/>
      <c r="F2180" s="7"/>
      <c r="G2180" s="454"/>
      <c r="H2180" s="143"/>
      <c r="I2180" s="101"/>
      <c r="J2180" s="5" t="s">
        <v>185</v>
      </c>
      <c r="K2180" s="2">
        <v>20</v>
      </c>
      <c r="L2180" s="166">
        <v>164525</v>
      </c>
      <c r="M2180" s="189"/>
      <c r="N2180" s="189"/>
      <c r="O2180" s="189">
        <f>L2180*95/100</f>
        <v>156298.75</v>
      </c>
      <c r="P2180" s="186">
        <f>L2180-O2180</f>
        <v>8226.25</v>
      </c>
      <c r="Q2180" s="186">
        <f t="shared" si="756"/>
        <v>164525</v>
      </c>
      <c r="R2180" s="369"/>
      <c r="S2180" s="369"/>
      <c r="T2180" s="369"/>
      <c r="U2180" s="369"/>
      <c r="V2180" s="369"/>
      <c r="W2180" s="369"/>
      <c r="X2180" s="369"/>
      <c r="Y2180" s="369"/>
      <c r="Z2180" s="369"/>
      <c r="AA2180" s="369"/>
      <c r="AB2180" s="369"/>
      <c r="AC2180" s="369"/>
      <c r="AD2180" s="369"/>
      <c r="AE2180" s="369"/>
      <c r="AF2180" s="369"/>
      <c r="AG2180" s="369"/>
      <c r="AH2180" s="369"/>
      <c r="AI2180" s="369"/>
      <c r="AJ2180" s="369"/>
      <c r="AK2180" s="369"/>
      <c r="AL2180" s="352"/>
      <c r="AM2180" s="369"/>
      <c r="AN2180" s="369"/>
      <c r="AO2180" s="369"/>
    </row>
    <row r="2181" spans="1:41" s="370" customFormat="1" ht="18.75" x14ac:dyDescent="0.3">
      <c r="A2181" s="471">
        <v>55</v>
      </c>
      <c r="B2181" s="454">
        <v>71956000</v>
      </c>
      <c r="C2181" s="448" t="s">
        <v>39</v>
      </c>
      <c r="D2181" s="448" t="s">
        <v>39</v>
      </c>
      <c r="E2181" s="448" t="s">
        <v>30</v>
      </c>
      <c r="F2181" s="7">
        <v>11</v>
      </c>
      <c r="G2181" s="454" t="s">
        <v>68</v>
      </c>
      <c r="H2181" s="143">
        <v>6840.5</v>
      </c>
      <c r="I2181" s="101">
        <v>345</v>
      </c>
      <c r="J2181" s="5" t="s">
        <v>184</v>
      </c>
      <c r="K2181" s="7" t="s">
        <v>5</v>
      </c>
      <c r="L2181" s="166">
        <f>L2182+L2183</f>
        <v>222015</v>
      </c>
      <c r="M2181" s="166">
        <f t="shared" ref="M2181:P2181" si="779">M2182+M2183</f>
        <v>20000</v>
      </c>
      <c r="N2181" s="166">
        <f t="shared" si="779"/>
        <v>0</v>
      </c>
      <c r="O2181" s="166">
        <f t="shared" si="779"/>
        <v>191914.25</v>
      </c>
      <c r="P2181" s="166">
        <f t="shared" si="779"/>
        <v>10100.75</v>
      </c>
      <c r="Q2181" s="186">
        <f t="shared" si="756"/>
        <v>222015</v>
      </c>
      <c r="R2181" s="369"/>
      <c r="S2181" s="369"/>
      <c r="T2181" s="369"/>
      <c r="U2181" s="369"/>
      <c r="V2181" s="369"/>
      <c r="W2181" s="369"/>
      <c r="X2181" s="369"/>
      <c r="Y2181" s="369"/>
      <c r="Z2181" s="369"/>
      <c r="AA2181" s="369"/>
      <c r="AB2181" s="369"/>
      <c r="AC2181" s="369"/>
      <c r="AD2181" s="369"/>
      <c r="AE2181" s="369"/>
      <c r="AF2181" s="369"/>
      <c r="AG2181" s="369"/>
      <c r="AH2181" s="369"/>
      <c r="AI2181" s="369"/>
      <c r="AJ2181" s="369"/>
      <c r="AK2181" s="369"/>
      <c r="AL2181" s="352"/>
      <c r="AM2181" s="369"/>
      <c r="AN2181" s="369"/>
      <c r="AO2181" s="369"/>
    </row>
    <row r="2182" spans="1:41" s="353" customFormat="1" ht="19.5" customHeight="1" x14ac:dyDescent="0.25">
      <c r="A2182" s="472"/>
      <c r="B2182" s="454">
        <v>71956000</v>
      </c>
      <c r="C2182" s="448" t="s">
        <v>39</v>
      </c>
      <c r="D2182" s="448"/>
      <c r="E2182" s="448"/>
      <c r="F2182" s="2"/>
      <c r="G2182" s="454"/>
      <c r="H2182" s="143"/>
      <c r="I2182" s="101"/>
      <c r="J2182" s="443" t="s">
        <v>303</v>
      </c>
      <c r="K2182" s="85">
        <v>50</v>
      </c>
      <c r="L2182" s="166">
        <v>20000</v>
      </c>
      <c r="M2182" s="166">
        <v>20000</v>
      </c>
      <c r="N2182" s="166"/>
      <c r="O2182" s="166"/>
      <c r="P2182" s="166"/>
      <c r="Q2182" s="186">
        <f t="shared" si="756"/>
        <v>20000</v>
      </c>
      <c r="U2182" s="369"/>
    </row>
    <row r="2183" spans="1:41" s="370" customFormat="1" ht="48" customHeight="1" x14ac:dyDescent="0.3">
      <c r="A2183" s="473"/>
      <c r="B2183" s="454">
        <v>71956000</v>
      </c>
      <c r="C2183" s="448" t="s">
        <v>39</v>
      </c>
      <c r="D2183" s="448"/>
      <c r="E2183" s="448"/>
      <c r="F2183" s="7"/>
      <c r="G2183" s="454"/>
      <c r="H2183" s="143"/>
      <c r="I2183" s="101"/>
      <c r="J2183" s="5" t="s">
        <v>185</v>
      </c>
      <c r="K2183" s="7">
        <v>20</v>
      </c>
      <c r="L2183" s="166">
        <v>202015</v>
      </c>
      <c r="M2183" s="189"/>
      <c r="N2183" s="190"/>
      <c r="O2183" s="189">
        <f>L2183*95/100</f>
        <v>191914.25</v>
      </c>
      <c r="P2183" s="186">
        <f>L2183-O2183</f>
        <v>10100.75</v>
      </c>
      <c r="Q2183" s="186">
        <f t="shared" si="756"/>
        <v>202015</v>
      </c>
      <c r="R2183" s="369"/>
      <c r="S2183" s="369"/>
      <c r="T2183" s="369"/>
      <c r="U2183" s="369"/>
      <c r="V2183" s="369"/>
      <c r="W2183" s="369"/>
      <c r="X2183" s="369"/>
      <c r="Y2183" s="369"/>
      <c r="Z2183" s="369"/>
      <c r="AA2183" s="369"/>
      <c r="AB2183" s="369"/>
      <c r="AC2183" s="369"/>
      <c r="AD2183" s="369"/>
      <c r="AE2183" s="369"/>
      <c r="AF2183" s="369"/>
      <c r="AG2183" s="369"/>
      <c r="AH2183" s="369"/>
      <c r="AI2183" s="369"/>
      <c r="AJ2183" s="369"/>
      <c r="AK2183" s="369"/>
      <c r="AL2183" s="352"/>
      <c r="AM2183" s="369"/>
      <c r="AN2183" s="369"/>
      <c r="AO2183" s="369"/>
    </row>
    <row r="2184" spans="1:41" s="370" customFormat="1" ht="18.75" x14ac:dyDescent="0.3">
      <c r="A2184" s="471">
        <v>56</v>
      </c>
      <c r="B2184" s="454">
        <v>71956000</v>
      </c>
      <c r="C2184" s="448" t="s">
        <v>39</v>
      </c>
      <c r="D2184" s="448" t="s">
        <v>39</v>
      </c>
      <c r="E2184" s="448" t="s">
        <v>30</v>
      </c>
      <c r="F2184" s="7" t="s">
        <v>317</v>
      </c>
      <c r="G2184" s="454" t="s">
        <v>68</v>
      </c>
      <c r="H2184" s="143">
        <v>11058.3</v>
      </c>
      <c r="I2184" s="101">
        <v>581</v>
      </c>
      <c r="J2184" s="16" t="s">
        <v>184</v>
      </c>
      <c r="K2184" s="2" t="s">
        <v>5</v>
      </c>
      <c r="L2184" s="166">
        <f>L2185+L2186</f>
        <v>225508</v>
      </c>
      <c r="M2184" s="166">
        <f t="shared" ref="M2184:P2184" si="780">M2185+M2186</f>
        <v>20000</v>
      </c>
      <c r="N2184" s="166">
        <f t="shared" si="780"/>
        <v>0</v>
      </c>
      <c r="O2184" s="166">
        <f t="shared" si="780"/>
        <v>195232.6</v>
      </c>
      <c r="P2184" s="166">
        <f t="shared" si="780"/>
        <v>10275.399999999994</v>
      </c>
      <c r="Q2184" s="186">
        <f t="shared" si="756"/>
        <v>225508</v>
      </c>
      <c r="R2184" s="369"/>
      <c r="S2184" s="369"/>
      <c r="T2184" s="369"/>
      <c r="U2184" s="369"/>
      <c r="V2184" s="369"/>
      <c r="W2184" s="369"/>
      <c r="X2184" s="369"/>
      <c r="Y2184" s="369"/>
      <c r="Z2184" s="369"/>
      <c r="AA2184" s="369"/>
      <c r="AB2184" s="369"/>
      <c r="AC2184" s="369"/>
      <c r="AD2184" s="369"/>
      <c r="AE2184" s="369"/>
      <c r="AF2184" s="369"/>
      <c r="AG2184" s="369"/>
      <c r="AH2184" s="369"/>
      <c r="AI2184" s="369"/>
      <c r="AJ2184" s="369"/>
      <c r="AK2184" s="369"/>
      <c r="AL2184" s="352"/>
      <c r="AM2184" s="369"/>
      <c r="AN2184" s="369"/>
      <c r="AO2184" s="369"/>
    </row>
    <row r="2185" spans="1:41" s="353" customFormat="1" ht="19.5" customHeight="1" x14ac:dyDescent="0.25">
      <c r="A2185" s="472"/>
      <c r="B2185" s="454">
        <v>71956000</v>
      </c>
      <c r="C2185" s="448" t="s">
        <v>39</v>
      </c>
      <c r="D2185" s="448"/>
      <c r="E2185" s="448"/>
      <c r="F2185" s="2"/>
      <c r="G2185" s="454"/>
      <c r="H2185" s="143"/>
      <c r="I2185" s="101"/>
      <c r="J2185" s="443" t="s">
        <v>303</v>
      </c>
      <c r="K2185" s="85">
        <v>50</v>
      </c>
      <c r="L2185" s="166">
        <v>20000</v>
      </c>
      <c r="M2185" s="166">
        <v>20000</v>
      </c>
      <c r="N2185" s="166"/>
      <c r="O2185" s="166"/>
      <c r="P2185" s="166"/>
      <c r="Q2185" s="186">
        <f t="shared" si="756"/>
        <v>20000</v>
      </c>
      <c r="U2185" s="369"/>
    </row>
    <row r="2186" spans="1:41" s="370" customFormat="1" ht="48" customHeight="1" x14ac:dyDescent="0.3">
      <c r="A2186" s="473"/>
      <c r="B2186" s="454">
        <v>71956000</v>
      </c>
      <c r="C2186" s="448" t="s">
        <v>39</v>
      </c>
      <c r="D2186" s="448"/>
      <c r="E2186" s="448"/>
      <c r="F2186" s="7"/>
      <c r="G2186" s="454"/>
      <c r="H2186" s="143"/>
      <c r="I2186" s="101"/>
      <c r="J2186" s="5" t="s">
        <v>185</v>
      </c>
      <c r="K2186" s="2">
        <v>20</v>
      </c>
      <c r="L2186" s="166">
        <v>205508</v>
      </c>
      <c r="M2186" s="189"/>
      <c r="N2186" s="189"/>
      <c r="O2186" s="189">
        <f>L2186*95/100</f>
        <v>195232.6</v>
      </c>
      <c r="P2186" s="186">
        <f>L2186-O2186</f>
        <v>10275.399999999994</v>
      </c>
      <c r="Q2186" s="186">
        <f t="shared" si="756"/>
        <v>205508</v>
      </c>
      <c r="R2186" s="369"/>
      <c r="S2186" s="369"/>
      <c r="T2186" s="369"/>
      <c r="U2186" s="369"/>
      <c r="V2186" s="369"/>
      <c r="W2186" s="369"/>
      <c r="X2186" s="369"/>
      <c r="Y2186" s="369"/>
      <c r="Z2186" s="369"/>
      <c r="AA2186" s="369"/>
      <c r="AB2186" s="369"/>
      <c r="AC2186" s="369"/>
      <c r="AD2186" s="369"/>
      <c r="AE2186" s="369"/>
      <c r="AF2186" s="369"/>
      <c r="AG2186" s="369"/>
      <c r="AH2186" s="369"/>
      <c r="AI2186" s="369"/>
      <c r="AJ2186" s="369"/>
      <c r="AK2186" s="369"/>
      <c r="AL2186" s="352"/>
      <c r="AM2186" s="369"/>
      <c r="AN2186" s="369"/>
      <c r="AO2186" s="369"/>
    </row>
    <row r="2187" spans="1:41" s="359" customFormat="1" ht="18.75" x14ac:dyDescent="0.3">
      <c r="A2187" s="471">
        <v>57</v>
      </c>
      <c r="B2187" s="454">
        <v>71956000</v>
      </c>
      <c r="C2187" s="448" t="s">
        <v>39</v>
      </c>
      <c r="D2187" s="448" t="s">
        <v>39</v>
      </c>
      <c r="E2187" s="448" t="s">
        <v>30</v>
      </c>
      <c r="F2187" s="7">
        <v>14</v>
      </c>
      <c r="G2187" s="454" t="s">
        <v>68</v>
      </c>
      <c r="H2187" s="143">
        <v>7048.8</v>
      </c>
      <c r="I2187" s="101">
        <v>341</v>
      </c>
      <c r="J2187" s="5" t="s">
        <v>184</v>
      </c>
      <c r="K2187" s="7" t="s">
        <v>5</v>
      </c>
      <c r="L2187" s="166">
        <f>L2188+L2189</f>
        <v>328336</v>
      </c>
      <c r="M2187" s="166">
        <f t="shared" ref="M2187:P2187" si="781">M2188+M2189</f>
        <v>20000</v>
      </c>
      <c r="N2187" s="166">
        <f t="shared" si="781"/>
        <v>0</v>
      </c>
      <c r="O2187" s="166">
        <f t="shared" si="781"/>
        <v>292919.2</v>
      </c>
      <c r="P2187" s="166">
        <f t="shared" si="781"/>
        <v>15416.799999999988</v>
      </c>
      <c r="Q2187" s="186">
        <f t="shared" si="756"/>
        <v>328336</v>
      </c>
      <c r="R2187" s="358"/>
      <c r="S2187" s="358"/>
      <c r="T2187" s="358"/>
      <c r="U2187" s="522"/>
      <c r="V2187" s="358"/>
      <c r="W2187" s="358"/>
      <c r="X2187" s="358"/>
      <c r="Y2187" s="358"/>
      <c r="Z2187" s="358"/>
      <c r="AA2187" s="358"/>
      <c r="AB2187" s="358"/>
      <c r="AC2187" s="358"/>
      <c r="AD2187" s="358"/>
      <c r="AE2187" s="358"/>
      <c r="AF2187" s="358"/>
      <c r="AG2187" s="358"/>
      <c r="AH2187" s="358"/>
      <c r="AI2187" s="358"/>
      <c r="AJ2187" s="358"/>
      <c r="AK2187" s="358"/>
      <c r="AL2187" s="352"/>
      <c r="AM2187" s="358"/>
      <c r="AN2187" s="358"/>
      <c r="AO2187" s="358"/>
    </row>
    <row r="2188" spans="1:41" s="353" customFormat="1" ht="19.5" customHeight="1" x14ac:dyDescent="0.25">
      <c r="A2188" s="472"/>
      <c r="B2188" s="454">
        <v>71956000</v>
      </c>
      <c r="C2188" s="448" t="s">
        <v>39</v>
      </c>
      <c r="D2188" s="448"/>
      <c r="E2188" s="448"/>
      <c r="F2188" s="2"/>
      <c r="G2188" s="454"/>
      <c r="H2188" s="143"/>
      <c r="I2188" s="101"/>
      <c r="J2188" s="443" t="s">
        <v>303</v>
      </c>
      <c r="K2188" s="85">
        <v>50</v>
      </c>
      <c r="L2188" s="166">
        <v>20000</v>
      </c>
      <c r="M2188" s="166">
        <v>20000</v>
      </c>
      <c r="N2188" s="166"/>
      <c r="O2188" s="166"/>
      <c r="P2188" s="166"/>
      <c r="Q2188" s="186">
        <f t="shared" si="756"/>
        <v>20000</v>
      </c>
      <c r="U2188" s="522"/>
    </row>
    <row r="2189" spans="1:41" s="359" customFormat="1" ht="48" customHeight="1" x14ac:dyDescent="0.3">
      <c r="A2189" s="473"/>
      <c r="B2189" s="454">
        <v>71956000</v>
      </c>
      <c r="C2189" s="448" t="s">
        <v>39</v>
      </c>
      <c r="D2189" s="448"/>
      <c r="E2189" s="448"/>
      <c r="F2189" s="7"/>
      <c r="G2189" s="454"/>
      <c r="H2189" s="143"/>
      <c r="I2189" s="101"/>
      <c r="J2189" s="5" t="s">
        <v>185</v>
      </c>
      <c r="K2189" s="7">
        <v>20</v>
      </c>
      <c r="L2189" s="166">
        <v>308336</v>
      </c>
      <c r="M2189" s="189"/>
      <c r="N2189" s="190"/>
      <c r="O2189" s="189">
        <f>L2189*95/100</f>
        <v>292919.2</v>
      </c>
      <c r="P2189" s="186">
        <f>L2189-O2189</f>
        <v>15416.799999999988</v>
      </c>
      <c r="Q2189" s="186">
        <f t="shared" si="756"/>
        <v>308336</v>
      </c>
      <c r="R2189" s="358"/>
      <c r="S2189" s="358"/>
      <c r="T2189" s="358"/>
      <c r="U2189" s="522"/>
      <c r="V2189" s="358"/>
      <c r="W2189" s="358"/>
      <c r="X2189" s="358"/>
      <c r="Y2189" s="358"/>
      <c r="Z2189" s="358"/>
      <c r="AA2189" s="358"/>
      <c r="AB2189" s="358"/>
      <c r="AC2189" s="358"/>
      <c r="AD2189" s="358"/>
      <c r="AE2189" s="358"/>
      <c r="AF2189" s="358"/>
      <c r="AG2189" s="358"/>
      <c r="AH2189" s="358"/>
      <c r="AI2189" s="358"/>
      <c r="AJ2189" s="358"/>
      <c r="AK2189" s="358"/>
      <c r="AL2189" s="352"/>
      <c r="AM2189" s="358"/>
      <c r="AN2189" s="358"/>
      <c r="AO2189" s="358"/>
    </row>
    <row r="2190" spans="1:41" s="370" customFormat="1" ht="18.75" x14ac:dyDescent="0.3">
      <c r="A2190" s="471">
        <v>58</v>
      </c>
      <c r="B2190" s="454">
        <v>71956000</v>
      </c>
      <c r="C2190" s="448" t="s">
        <v>39</v>
      </c>
      <c r="D2190" s="448" t="s">
        <v>39</v>
      </c>
      <c r="E2190" s="448" t="s">
        <v>30</v>
      </c>
      <c r="F2190" s="7" t="s">
        <v>318</v>
      </c>
      <c r="G2190" s="454" t="s">
        <v>68</v>
      </c>
      <c r="H2190" s="143">
        <v>4942.5</v>
      </c>
      <c r="I2190" s="101">
        <v>199</v>
      </c>
      <c r="J2190" s="16" t="s">
        <v>184</v>
      </c>
      <c r="K2190" s="2" t="s">
        <v>5</v>
      </c>
      <c r="L2190" s="166">
        <f>L2191+L2192</f>
        <v>291718</v>
      </c>
      <c r="M2190" s="166">
        <f t="shared" ref="M2190:P2190" si="782">M2191+M2192</f>
        <v>20000</v>
      </c>
      <c r="N2190" s="166">
        <f t="shared" si="782"/>
        <v>0</v>
      </c>
      <c r="O2190" s="166">
        <f t="shared" si="782"/>
        <v>258132.1</v>
      </c>
      <c r="P2190" s="166">
        <f t="shared" si="782"/>
        <v>13585.899999999994</v>
      </c>
      <c r="Q2190" s="186">
        <f t="shared" si="756"/>
        <v>291718</v>
      </c>
      <c r="R2190" s="369"/>
      <c r="S2190" s="369"/>
      <c r="T2190" s="369"/>
      <c r="U2190" s="369"/>
      <c r="V2190" s="369"/>
      <c r="W2190" s="369"/>
      <c r="X2190" s="369"/>
      <c r="Y2190" s="369"/>
      <c r="Z2190" s="369"/>
      <c r="AA2190" s="369"/>
      <c r="AB2190" s="369"/>
      <c r="AC2190" s="369"/>
      <c r="AD2190" s="369"/>
      <c r="AE2190" s="369"/>
      <c r="AF2190" s="369"/>
      <c r="AG2190" s="369"/>
      <c r="AH2190" s="369"/>
      <c r="AI2190" s="369"/>
      <c r="AJ2190" s="369"/>
      <c r="AK2190" s="369"/>
      <c r="AL2190" s="352"/>
      <c r="AM2190" s="369"/>
      <c r="AN2190" s="369"/>
      <c r="AO2190" s="369"/>
    </row>
    <row r="2191" spans="1:41" s="353" customFormat="1" ht="19.5" customHeight="1" x14ac:dyDescent="0.25">
      <c r="A2191" s="472"/>
      <c r="B2191" s="454">
        <v>71956000</v>
      </c>
      <c r="C2191" s="448" t="s">
        <v>39</v>
      </c>
      <c r="D2191" s="448"/>
      <c r="E2191" s="448"/>
      <c r="F2191" s="2"/>
      <c r="G2191" s="454"/>
      <c r="H2191" s="143"/>
      <c r="I2191" s="101"/>
      <c r="J2191" s="443" t="s">
        <v>303</v>
      </c>
      <c r="K2191" s="85">
        <v>50</v>
      </c>
      <c r="L2191" s="166">
        <v>20000</v>
      </c>
      <c r="M2191" s="166">
        <v>20000</v>
      </c>
      <c r="N2191" s="166"/>
      <c r="O2191" s="166"/>
      <c r="P2191" s="166"/>
      <c r="Q2191" s="186">
        <f t="shared" si="756"/>
        <v>20000</v>
      </c>
      <c r="U2191" s="369"/>
    </row>
    <row r="2192" spans="1:41" s="370" customFormat="1" ht="48" customHeight="1" x14ac:dyDescent="0.3">
      <c r="A2192" s="473"/>
      <c r="B2192" s="454">
        <v>71956000</v>
      </c>
      <c r="C2192" s="448" t="s">
        <v>39</v>
      </c>
      <c r="D2192" s="448"/>
      <c r="E2192" s="448"/>
      <c r="F2192" s="7"/>
      <c r="G2192" s="454"/>
      <c r="H2192" s="143"/>
      <c r="I2192" s="101"/>
      <c r="J2192" s="5" t="s">
        <v>185</v>
      </c>
      <c r="K2192" s="2">
        <v>20</v>
      </c>
      <c r="L2192" s="166">
        <v>271718</v>
      </c>
      <c r="M2192" s="189"/>
      <c r="N2192" s="189"/>
      <c r="O2192" s="189">
        <f>L2192*95/100</f>
        <v>258132.1</v>
      </c>
      <c r="P2192" s="186">
        <f>L2192-O2192</f>
        <v>13585.899999999994</v>
      </c>
      <c r="Q2192" s="186">
        <f t="shared" si="756"/>
        <v>271718</v>
      </c>
      <c r="R2192" s="369"/>
      <c r="S2192" s="369"/>
      <c r="T2192" s="369"/>
      <c r="U2192" s="369"/>
      <c r="V2192" s="369"/>
      <c r="W2192" s="369"/>
      <c r="X2192" s="369"/>
      <c r="Y2192" s="369"/>
      <c r="Z2192" s="369"/>
      <c r="AA2192" s="369"/>
      <c r="AB2192" s="369"/>
      <c r="AC2192" s="369"/>
      <c r="AD2192" s="369"/>
      <c r="AE2192" s="369"/>
      <c r="AF2192" s="369"/>
      <c r="AG2192" s="369"/>
      <c r="AH2192" s="369"/>
      <c r="AI2192" s="369"/>
      <c r="AJ2192" s="369"/>
      <c r="AK2192" s="369"/>
      <c r="AL2192" s="352"/>
      <c r="AM2192" s="369"/>
      <c r="AN2192" s="369"/>
      <c r="AO2192" s="369"/>
    </row>
    <row r="2193" spans="1:41" s="370" customFormat="1" ht="18.75" x14ac:dyDescent="0.3">
      <c r="A2193" s="471">
        <v>59</v>
      </c>
      <c r="B2193" s="454">
        <v>71956000</v>
      </c>
      <c r="C2193" s="448" t="s">
        <v>39</v>
      </c>
      <c r="D2193" s="448" t="s">
        <v>39</v>
      </c>
      <c r="E2193" s="448" t="s">
        <v>30</v>
      </c>
      <c r="F2193" s="7">
        <v>16</v>
      </c>
      <c r="G2193" s="454" t="s">
        <v>68</v>
      </c>
      <c r="H2193" s="143">
        <v>6352</v>
      </c>
      <c r="I2193" s="101">
        <v>352</v>
      </c>
      <c r="J2193" s="5" t="s">
        <v>184</v>
      </c>
      <c r="K2193" s="7" t="s">
        <v>5</v>
      </c>
      <c r="L2193" s="166">
        <f>L2194+L2195</f>
        <v>220046</v>
      </c>
      <c r="M2193" s="166">
        <f t="shared" ref="M2193:P2193" si="783">M2194+M2195</f>
        <v>20000</v>
      </c>
      <c r="N2193" s="166">
        <f t="shared" si="783"/>
        <v>0</v>
      </c>
      <c r="O2193" s="166">
        <f t="shared" si="783"/>
        <v>190043.7</v>
      </c>
      <c r="P2193" s="166">
        <f t="shared" si="783"/>
        <v>10002.299999999988</v>
      </c>
      <c r="Q2193" s="186">
        <f t="shared" si="756"/>
        <v>220046</v>
      </c>
      <c r="R2193" s="369"/>
      <c r="S2193" s="369"/>
      <c r="T2193" s="369"/>
      <c r="U2193" s="369"/>
      <c r="V2193" s="369"/>
      <c r="W2193" s="369"/>
      <c r="X2193" s="369"/>
      <c r="Y2193" s="369"/>
      <c r="Z2193" s="369"/>
      <c r="AA2193" s="369"/>
      <c r="AB2193" s="369"/>
      <c r="AC2193" s="369"/>
      <c r="AD2193" s="369"/>
      <c r="AE2193" s="369"/>
      <c r="AF2193" s="369"/>
      <c r="AG2193" s="369"/>
      <c r="AH2193" s="369"/>
      <c r="AI2193" s="369"/>
      <c r="AJ2193" s="369"/>
      <c r="AK2193" s="369"/>
      <c r="AL2193" s="352"/>
      <c r="AM2193" s="369"/>
      <c r="AN2193" s="369"/>
      <c r="AO2193" s="369"/>
    </row>
    <row r="2194" spans="1:41" s="353" customFormat="1" ht="19.5" customHeight="1" x14ac:dyDescent="0.25">
      <c r="A2194" s="472"/>
      <c r="B2194" s="454">
        <v>71956000</v>
      </c>
      <c r="C2194" s="448" t="s">
        <v>39</v>
      </c>
      <c r="D2194" s="448"/>
      <c r="E2194" s="448"/>
      <c r="F2194" s="2"/>
      <c r="G2194" s="454"/>
      <c r="H2194" s="143"/>
      <c r="I2194" s="101"/>
      <c r="J2194" s="443" t="s">
        <v>303</v>
      </c>
      <c r="K2194" s="85">
        <v>50</v>
      </c>
      <c r="L2194" s="166">
        <v>20000</v>
      </c>
      <c r="M2194" s="166">
        <v>20000</v>
      </c>
      <c r="N2194" s="166"/>
      <c r="O2194" s="166"/>
      <c r="P2194" s="166"/>
      <c r="Q2194" s="186">
        <f t="shared" si="756"/>
        <v>20000</v>
      </c>
      <c r="U2194" s="369"/>
    </row>
    <row r="2195" spans="1:41" s="370" customFormat="1" ht="48" customHeight="1" x14ac:dyDescent="0.3">
      <c r="A2195" s="473"/>
      <c r="B2195" s="454">
        <v>71956000</v>
      </c>
      <c r="C2195" s="448" t="s">
        <v>39</v>
      </c>
      <c r="D2195" s="448"/>
      <c r="E2195" s="448"/>
      <c r="F2195" s="7"/>
      <c r="G2195" s="454"/>
      <c r="H2195" s="143"/>
      <c r="I2195" s="101"/>
      <c r="J2195" s="5" t="s">
        <v>185</v>
      </c>
      <c r="K2195" s="7">
        <v>20</v>
      </c>
      <c r="L2195" s="166">
        <v>200046</v>
      </c>
      <c r="M2195" s="189"/>
      <c r="N2195" s="190"/>
      <c r="O2195" s="189">
        <f>L2195*95/100</f>
        <v>190043.7</v>
      </c>
      <c r="P2195" s="186">
        <f>L2195-O2195</f>
        <v>10002.299999999988</v>
      </c>
      <c r="Q2195" s="186">
        <f t="shared" si="756"/>
        <v>200046</v>
      </c>
      <c r="R2195" s="369"/>
      <c r="S2195" s="369"/>
      <c r="T2195" s="369"/>
      <c r="U2195" s="369"/>
      <c r="V2195" s="369"/>
      <c r="W2195" s="369"/>
      <c r="X2195" s="369"/>
      <c r="Y2195" s="369"/>
      <c r="Z2195" s="369"/>
      <c r="AA2195" s="369"/>
      <c r="AB2195" s="369"/>
      <c r="AC2195" s="369"/>
      <c r="AD2195" s="369"/>
      <c r="AE2195" s="369"/>
      <c r="AF2195" s="369"/>
      <c r="AG2195" s="369"/>
      <c r="AH2195" s="369"/>
      <c r="AI2195" s="369"/>
      <c r="AJ2195" s="369"/>
      <c r="AK2195" s="369"/>
      <c r="AL2195" s="352"/>
      <c r="AM2195" s="369"/>
      <c r="AN2195" s="369"/>
      <c r="AO2195" s="369"/>
    </row>
    <row r="2196" spans="1:41" s="359" customFormat="1" ht="18.75" x14ac:dyDescent="0.3">
      <c r="A2196" s="471">
        <v>60</v>
      </c>
      <c r="B2196" s="454">
        <v>71956000</v>
      </c>
      <c r="C2196" s="448" t="s">
        <v>39</v>
      </c>
      <c r="D2196" s="448" t="s">
        <v>39</v>
      </c>
      <c r="E2196" s="448" t="s">
        <v>319</v>
      </c>
      <c r="F2196" s="7">
        <v>4</v>
      </c>
      <c r="G2196" s="454" t="s">
        <v>68</v>
      </c>
      <c r="H2196" s="143">
        <v>10552.4</v>
      </c>
      <c r="I2196" s="101">
        <v>257</v>
      </c>
      <c r="J2196" s="16" t="s">
        <v>184</v>
      </c>
      <c r="K2196" s="2" t="s">
        <v>5</v>
      </c>
      <c r="L2196" s="166">
        <f>L2197+L2198</f>
        <v>241484</v>
      </c>
      <c r="M2196" s="166">
        <f t="shared" ref="M2196:P2196" si="784">M2197+M2198</f>
        <v>20000</v>
      </c>
      <c r="N2196" s="166">
        <f t="shared" si="784"/>
        <v>0</v>
      </c>
      <c r="O2196" s="166">
        <f t="shared" si="784"/>
        <v>210409.8</v>
      </c>
      <c r="P2196" s="166">
        <f t="shared" si="784"/>
        <v>11074.200000000012</v>
      </c>
      <c r="Q2196" s="186">
        <f t="shared" si="756"/>
        <v>241484</v>
      </c>
      <c r="R2196" s="358"/>
      <c r="S2196" s="358"/>
      <c r="T2196" s="358"/>
      <c r="U2196" s="522"/>
      <c r="V2196" s="358"/>
      <c r="W2196" s="358"/>
      <c r="X2196" s="358"/>
      <c r="Y2196" s="358"/>
      <c r="Z2196" s="358"/>
      <c r="AA2196" s="358"/>
      <c r="AB2196" s="358"/>
      <c r="AC2196" s="358"/>
      <c r="AD2196" s="358"/>
      <c r="AE2196" s="358"/>
      <c r="AF2196" s="358"/>
      <c r="AG2196" s="358"/>
      <c r="AH2196" s="358"/>
      <c r="AI2196" s="358"/>
      <c r="AJ2196" s="358"/>
      <c r="AK2196" s="358"/>
      <c r="AL2196" s="352"/>
      <c r="AM2196" s="358"/>
      <c r="AN2196" s="358"/>
      <c r="AO2196" s="358"/>
    </row>
    <row r="2197" spans="1:41" s="353" customFormat="1" ht="19.5" customHeight="1" x14ac:dyDescent="0.25">
      <c r="A2197" s="472"/>
      <c r="B2197" s="454">
        <v>71956000</v>
      </c>
      <c r="C2197" s="448" t="s">
        <v>39</v>
      </c>
      <c r="D2197" s="448"/>
      <c r="E2197" s="448"/>
      <c r="F2197" s="2"/>
      <c r="G2197" s="454"/>
      <c r="H2197" s="143"/>
      <c r="I2197" s="101"/>
      <c r="J2197" s="443" t="s">
        <v>303</v>
      </c>
      <c r="K2197" s="85">
        <v>50</v>
      </c>
      <c r="L2197" s="166">
        <v>20000</v>
      </c>
      <c r="M2197" s="166">
        <v>20000</v>
      </c>
      <c r="N2197" s="166"/>
      <c r="O2197" s="166"/>
      <c r="P2197" s="166"/>
      <c r="Q2197" s="186">
        <f t="shared" si="756"/>
        <v>20000</v>
      </c>
      <c r="U2197" s="522"/>
    </row>
    <row r="2198" spans="1:41" s="359" customFormat="1" ht="48" customHeight="1" x14ac:dyDescent="0.3">
      <c r="A2198" s="473"/>
      <c r="B2198" s="454">
        <v>71956000</v>
      </c>
      <c r="C2198" s="448" t="s">
        <v>39</v>
      </c>
      <c r="D2198" s="448"/>
      <c r="E2198" s="448"/>
      <c r="F2198" s="7"/>
      <c r="G2198" s="454"/>
      <c r="H2198" s="143"/>
      <c r="I2198" s="101"/>
      <c r="J2198" s="5" t="s">
        <v>185</v>
      </c>
      <c r="K2198" s="2">
        <v>20</v>
      </c>
      <c r="L2198" s="166">
        <v>221484</v>
      </c>
      <c r="M2198" s="189"/>
      <c r="N2198" s="189"/>
      <c r="O2198" s="189">
        <f>L2198*95/100</f>
        <v>210409.8</v>
      </c>
      <c r="P2198" s="186">
        <f>L2198-O2198</f>
        <v>11074.200000000012</v>
      </c>
      <c r="Q2198" s="186">
        <f t="shared" si="756"/>
        <v>221484</v>
      </c>
      <c r="R2198" s="358"/>
      <c r="S2198" s="358"/>
      <c r="T2198" s="358"/>
      <c r="U2198" s="522"/>
      <c r="V2198" s="358"/>
      <c r="W2198" s="358"/>
      <c r="X2198" s="358"/>
      <c r="Y2198" s="358"/>
      <c r="Z2198" s="358"/>
      <c r="AA2198" s="358"/>
      <c r="AB2198" s="358"/>
      <c r="AC2198" s="358"/>
      <c r="AD2198" s="358"/>
      <c r="AE2198" s="358"/>
      <c r="AF2198" s="358"/>
      <c r="AG2198" s="358"/>
      <c r="AH2198" s="358"/>
      <c r="AI2198" s="358"/>
      <c r="AJ2198" s="358"/>
      <c r="AK2198" s="358"/>
      <c r="AL2198" s="352"/>
      <c r="AM2198" s="358"/>
      <c r="AN2198" s="358"/>
      <c r="AO2198" s="358"/>
    </row>
    <row r="2199" spans="1:41" s="359" customFormat="1" ht="18.75" x14ac:dyDescent="0.3">
      <c r="A2199" s="471">
        <v>61</v>
      </c>
      <c r="B2199" s="454">
        <v>71956000</v>
      </c>
      <c r="C2199" s="448" t="s">
        <v>39</v>
      </c>
      <c r="D2199" s="448" t="s">
        <v>39</v>
      </c>
      <c r="E2199" s="448" t="s">
        <v>319</v>
      </c>
      <c r="F2199" s="7" t="s">
        <v>168</v>
      </c>
      <c r="G2199" s="454" t="s">
        <v>68</v>
      </c>
      <c r="H2199" s="143">
        <v>7128.1</v>
      </c>
      <c r="I2199" s="101">
        <v>254</v>
      </c>
      <c r="J2199" s="5" t="s">
        <v>184</v>
      </c>
      <c r="K2199" s="7" t="s">
        <v>5</v>
      </c>
      <c r="L2199" s="166">
        <f>L2200+L2201</f>
        <v>196701</v>
      </c>
      <c r="M2199" s="166">
        <f t="shared" ref="M2199:P2199" si="785">M2200+M2201</f>
        <v>20000</v>
      </c>
      <c r="N2199" s="166">
        <f t="shared" si="785"/>
        <v>0</v>
      </c>
      <c r="O2199" s="166">
        <f t="shared" si="785"/>
        <v>167865.95</v>
      </c>
      <c r="P2199" s="166">
        <f t="shared" si="785"/>
        <v>8835.0499999999884</v>
      </c>
      <c r="Q2199" s="186">
        <f t="shared" si="756"/>
        <v>196701</v>
      </c>
      <c r="R2199" s="358"/>
      <c r="S2199" s="358"/>
      <c r="T2199" s="358"/>
      <c r="U2199" s="522"/>
      <c r="V2199" s="358"/>
      <c r="W2199" s="358"/>
      <c r="X2199" s="358"/>
      <c r="Y2199" s="358"/>
      <c r="Z2199" s="358"/>
      <c r="AA2199" s="358"/>
      <c r="AB2199" s="358"/>
      <c r="AC2199" s="358"/>
      <c r="AD2199" s="358"/>
      <c r="AE2199" s="358"/>
      <c r="AF2199" s="358"/>
      <c r="AG2199" s="358"/>
      <c r="AH2199" s="358"/>
      <c r="AI2199" s="358"/>
      <c r="AJ2199" s="358"/>
      <c r="AK2199" s="358"/>
      <c r="AL2199" s="352"/>
      <c r="AM2199" s="358"/>
      <c r="AN2199" s="358"/>
      <c r="AO2199" s="358"/>
    </row>
    <row r="2200" spans="1:41" s="353" customFormat="1" ht="19.5" customHeight="1" x14ac:dyDescent="0.25">
      <c r="A2200" s="472"/>
      <c r="B2200" s="454">
        <v>71956000</v>
      </c>
      <c r="C2200" s="448" t="s">
        <v>39</v>
      </c>
      <c r="D2200" s="448"/>
      <c r="E2200" s="448"/>
      <c r="F2200" s="2"/>
      <c r="G2200" s="454"/>
      <c r="H2200" s="143"/>
      <c r="I2200" s="101"/>
      <c r="J2200" s="443" t="s">
        <v>303</v>
      </c>
      <c r="K2200" s="85">
        <v>50</v>
      </c>
      <c r="L2200" s="166">
        <v>20000</v>
      </c>
      <c r="M2200" s="166">
        <v>20000</v>
      </c>
      <c r="N2200" s="166"/>
      <c r="O2200" s="166"/>
      <c r="P2200" s="166"/>
      <c r="Q2200" s="186">
        <f t="shared" si="756"/>
        <v>20000</v>
      </c>
      <c r="U2200" s="522"/>
    </row>
    <row r="2201" spans="1:41" s="359" customFormat="1" ht="48" customHeight="1" x14ac:dyDescent="0.3">
      <c r="A2201" s="473"/>
      <c r="B2201" s="454">
        <v>71956000</v>
      </c>
      <c r="C2201" s="448" t="s">
        <v>39</v>
      </c>
      <c r="D2201" s="448"/>
      <c r="E2201" s="448"/>
      <c r="F2201" s="7"/>
      <c r="G2201" s="454"/>
      <c r="H2201" s="143"/>
      <c r="I2201" s="101"/>
      <c r="J2201" s="5" t="s">
        <v>185</v>
      </c>
      <c r="K2201" s="7">
        <v>20</v>
      </c>
      <c r="L2201" s="166">
        <v>176701</v>
      </c>
      <c r="M2201" s="189"/>
      <c r="N2201" s="190"/>
      <c r="O2201" s="189">
        <f>L2201*95/100</f>
        <v>167865.95</v>
      </c>
      <c r="P2201" s="186">
        <f>L2201-O2201</f>
        <v>8835.0499999999884</v>
      </c>
      <c r="Q2201" s="186">
        <f t="shared" si="756"/>
        <v>176701</v>
      </c>
      <c r="R2201" s="358"/>
      <c r="S2201" s="358"/>
      <c r="T2201" s="358"/>
      <c r="U2201" s="522"/>
      <c r="V2201" s="358"/>
      <c r="W2201" s="358"/>
      <c r="X2201" s="358"/>
      <c r="Y2201" s="358"/>
      <c r="Z2201" s="358"/>
      <c r="AA2201" s="358"/>
      <c r="AB2201" s="358"/>
      <c r="AC2201" s="358"/>
      <c r="AD2201" s="358"/>
      <c r="AE2201" s="358"/>
      <c r="AF2201" s="358"/>
      <c r="AG2201" s="358"/>
      <c r="AH2201" s="358"/>
      <c r="AI2201" s="358"/>
      <c r="AJ2201" s="358"/>
      <c r="AK2201" s="358"/>
      <c r="AL2201" s="352"/>
      <c r="AM2201" s="358"/>
      <c r="AN2201" s="358"/>
      <c r="AO2201" s="358"/>
    </row>
    <row r="2202" spans="1:41" s="359" customFormat="1" ht="18.75" x14ac:dyDescent="0.3">
      <c r="A2202" s="471">
        <v>62</v>
      </c>
      <c r="B2202" s="454">
        <v>71956000</v>
      </c>
      <c r="C2202" s="448" t="s">
        <v>39</v>
      </c>
      <c r="D2202" s="448" t="s">
        <v>39</v>
      </c>
      <c r="E2202" s="448" t="s">
        <v>319</v>
      </c>
      <c r="F2202" s="7">
        <v>6</v>
      </c>
      <c r="G2202" s="454" t="s">
        <v>68</v>
      </c>
      <c r="H2202" s="143">
        <v>4605.5</v>
      </c>
      <c r="I2202" s="101">
        <v>215</v>
      </c>
      <c r="J2202" s="16" t="s">
        <v>184</v>
      </c>
      <c r="K2202" s="2" t="s">
        <v>5</v>
      </c>
      <c r="L2202" s="166">
        <f>L2203+L2204</f>
        <v>292574</v>
      </c>
      <c r="M2202" s="166">
        <f t="shared" ref="M2202:P2202" si="786">M2203+M2204</f>
        <v>20000</v>
      </c>
      <c r="N2202" s="166">
        <f t="shared" si="786"/>
        <v>0</v>
      </c>
      <c r="O2202" s="166">
        <f t="shared" si="786"/>
        <v>258945.3</v>
      </c>
      <c r="P2202" s="166">
        <f t="shared" si="786"/>
        <v>13628.700000000012</v>
      </c>
      <c r="Q2202" s="186">
        <f t="shared" si="756"/>
        <v>292574</v>
      </c>
      <c r="R2202" s="358"/>
      <c r="S2202" s="358"/>
      <c r="T2202" s="358"/>
      <c r="U2202" s="522"/>
      <c r="V2202" s="358"/>
      <c r="W2202" s="358"/>
      <c r="X2202" s="358"/>
      <c r="Y2202" s="358"/>
      <c r="Z2202" s="358"/>
      <c r="AA2202" s="358"/>
      <c r="AB2202" s="358"/>
      <c r="AC2202" s="358"/>
      <c r="AD2202" s="358"/>
      <c r="AE2202" s="358"/>
      <c r="AF2202" s="358"/>
      <c r="AG2202" s="358"/>
      <c r="AH2202" s="358"/>
      <c r="AI2202" s="358"/>
      <c r="AJ2202" s="358"/>
      <c r="AK2202" s="358"/>
      <c r="AL2202" s="352"/>
      <c r="AM2202" s="358"/>
      <c r="AN2202" s="358"/>
      <c r="AO2202" s="358"/>
    </row>
    <row r="2203" spans="1:41" s="353" customFormat="1" ht="19.5" customHeight="1" x14ac:dyDescent="0.25">
      <c r="A2203" s="472"/>
      <c r="B2203" s="454">
        <v>71956000</v>
      </c>
      <c r="C2203" s="448" t="s">
        <v>39</v>
      </c>
      <c r="D2203" s="448"/>
      <c r="E2203" s="448"/>
      <c r="F2203" s="2"/>
      <c r="G2203" s="454"/>
      <c r="H2203" s="143"/>
      <c r="I2203" s="101"/>
      <c r="J2203" s="443" t="s">
        <v>303</v>
      </c>
      <c r="K2203" s="85">
        <v>50</v>
      </c>
      <c r="L2203" s="166">
        <v>20000</v>
      </c>
      <c r="M2203" s="166">
        <v>20000</v>
      </c>
      <c r="N2203" s="166"/>
      <c r="O2203" s="166"/>
      <c r="P2203" s="166"/>
      <c r="Q2203" s="186">
        <f t="shared" si="756"/>
        <v>20000</v>
      </c>
      <c r="U2203" s="522"/>
    </row>
    <row r="2204" spans="1:41" s="359" customFormat="1" ht="48" customHeight="1" x14ac:dyDescent="0.3">
      <c r="A2204" s="473"/>
      <c r="B2204" s="454">
        <v>71956000</v>
      </c>
      <c r="C2204" s="448" t="s">
        <v>39</v>
      </c>
      <c r="D2204" s="448"/>
      <c r="E2204" s="448"/>
      <c r="F2204" s="136"/>
      <c r="G2204" s="454"/>
      <c r="H2204" s="143"/>
      <c r="I2204" s="101"/>
      <c r="J2204" s="5" t="s">
        <v>185</v>
      </c>
      <c r="K2204" s="2">
        <v>20</v>
      </c>
      <c r="L2204" s="166">
        <v>272574</v>
      </c>
      <c r="M2204" s="189"/>
      <c r="N2204" s="189"/>
      <c r="O2204" s="189">
        <f>L2204*95/100</f>
        <v>258945.3</v>
      </c>
      <c r="P2204" s="186">
        <f>L2204-O2204</f>
        <v>13628.700000000012</v>
      </c>
      <c r="Q2204" s="186">
        <f t="shared" si="756"/>
        <v>272574</v>
      </c>
      <c r="R2204" s="358"/>
      <c r="S2204" s="358"/>
      <c r="T2204" s="358"/>
      <c r="U2204" s="522"/>
      <c r="V2204" s="358"/>
      <c r="W2204" s="358"/>
      <c r="X2204" s="358"/>
      <c r="Y2204" s="358"/>
      <c r="Z2204" s="358"/>
      <c r="AA2204" s="358"/>
      <c r="AB2204" s="358"/>
      <c r="AC2204" s="358"/>
      <c r="AD2204" s="358"/>
      <c r="AE2204" s="358"/>
      <c r="AF2204" s="358"/>
      <c r="AG2204" s="358"/>
      <c r="AH2204" s="358"/>
      <c r="AI2204" s="358"/>
      <c r="AJ2204" s="358"/>
      <c r="AK2204" s="358"/>
      <c r="AL2204" s="352"/>
      <c r="AM2204" s="358"/>
      <c r="AN2204" s="358"/>
      <c r="AO2204" s="358"/>
    </row>
    <row r="2205" spans="1:41" s="359" customFormat="1" ht="18.75" x14ac:dyDescent="0.3">
      <c r="A2205" s="471">
        <v>63</v>
      </c>
      <c r="B2205" s="454">
        <v>71956000</v>
      </c>
      <c r="C2205" s="448" t="s">
        <v>39</v>
      </c>
      <c r="D2205" s="448" t="s">
        <v>39</v>
      </c>
      <c r="E2205" s="448" t="s">
        <v>319</v>
      </c>
      <c r="F2205" s="7">
        <v>8</v>
      </c>
      <c r="G2205" s="454" t="s">
        <v>68</v>
      </c>
      <c r="H2205" s="143">
        <v>9132.7999999999993</v>
      </c>
      <c r="I2205" s="101">
        <v>216</v>
      </c>
      <c r="J2205" s="16" t="s">
        <v>184</v>
      </c>
      <c r="K2205" s="2" t="s">
        <v>5</v>
      </c>
      <c r="L2205" s="166">
        <f>L2206+L2207</f>
        <v>212503</v>
      </c>
      <c r="M2205" s="166">
        <f t="shared" ref="M2205:P2205" si="787">M2206+M2207</f>
        <v>20000</v>
      </c>
      <c r="N2205" s="166">
        <f t="shared" si="787"/>
        <v>0</v>
      </c>
      <c r="O2205" s="166">
        <f t="shared" si="787"/>
        <v>182877.85</v>
      </c>
      <c r="P2205" s="166">
        <f t="shared" si="787"/>
        <v>9625.1499999999942</v>
      </c>
      <c r="Q2205" s="186">
        <f t="shared" si="756"/>
        <v>212503</v>
      </c>
      <c r="R2205" s="358"/>
      <c r="S2205" s="358"/>
      <c r="T2205" s="358"/>
      <c r="U2205" s="522"/>
      <c r="V2205" s="358"/>
      <c r="W2205" s="358"/>
      <c r="X2205" s="358"/>
      <c r="Y2205" s="358"/>
      <c r="Z2205" s="358"/>
      <c r="AA2205" s="358"/>
      <c r="AB2205" s="358"/>
      <c r="AC2205" s="358"/>
      <c r="AD2205" s="358"/>
      <c r="AE2205" s="358"/>
      <c r="AF2205" s="358"/>
      <c r="AG2205" s="358"/>
      <c r="AH2205" s="358"/>
      <c r="AI2205" s="358"/>
      <c r="AJ2205" s="358"/>
      <c r="AK2205" s="358"/>
      <c r="AL2205" s="352"/>
      <c r="AM2205" s="358"/>
      <c r="AN2205" s="358"/>
      <c r="AO2205" s="358"/>
    </row>
    <row r="2206" spans="1:41" s="353" customFormat="1" ht="19.5" customHeight="1" x14ac:dyDescent="0.25">
      <c r="A2206" s="472"/>
      <c r="B2206" s="454">
        <v>71956000</v>
      </c>
      <c r="C2206" s="448" t="s">
        <v>39</v>
      </c>
      <c r="D2206" s="448"/>
      <c r="E2206" s="448"/>
      <c r="F2206" s="2"/>
      <c r="G2206" s="454"/>
      <c r="H2206" s="143"/>
      <c r="I2206" s="101"/>
      <c r="J2206" s="443" t="s">
        <v>303</v>
      </c>
      <c r="K2206" s="85">
        <v>50</v>
      </c>
      <c r="L2206" s="166">
        <v>20000</v>
      </c>
      <c r="M2206" s="166">
        <v>20000</v>
      </c>
      <c r="N2206" s="166"/>
      <c r="O2206" s="166"/>
      <c r="P2206" s="166"/>
      <c r="Q2206" s="186">
        <f t="shared" si="756"/>
        <v>20000</v>
      </c>
      <c r="U2206" s="522"/>
    </row>
    <row r="2207" spans="1:41" s="359" customFormat="1" ht="48" customHeight="1" x14ac:dyDescent="0.3">
      <c r="A2207" s="473"/>
      <c r="B2207" s="454">
        <v>71956000</v>
      </c>
      <c r="C2207" s="448" t="s">
        <v>39</v>
      </c>
      <c r="D2207" s="448"/>
      <c r="E2207" s="448"/>
      <c r="F2207" s="136"/>
      <c r="G2207" s="454"/>
      <c r="H2207" s="143"/>
      <c r="I2207" s="101"/>
      <c r="J2207" s="5" t="s">
        <v>185</v>
      </c>
      <c r="K2207" s="2">
        <v>20</v>
      </c>
      <c r="L2207" s="166">
        <v>192503</v>
      </c>
      <c r="M2207" s="189"/>
      <c r="N2207" s="189"/>
      <c r="O2207" s="189">
        <f>L2207*95/100</f>
        <v>182877.85</v>
      </c>
      <c r="P2207" s="186">
        <f>L2207-O2207</f>
        <v>9625.1499999999942</v>
      </c>
      <c r="Q2207" s="186">
        <f t="shared" si="756"/>
        <v>192503</v>
      </c>
      <c r="R2207" s="358"/>
      <c r="S2207" s="358"/>
      <c r="T2207" s="358"/>
      <c r="U2207" s="522"/>
      <c r="V2207" s="358"/>
      <c r="W2207" s="358"/>
      <c r="X2207" s="358"/>
      <c r="Y2207" s="358"/>
      <c r="Z2207" s="358"/>
      <c r="AA2207" s="358"/>
      <c r="AB2207" s="358"/>
      <c r="AC2207" s="358"/>
      <c r="AD2207" s="358"/>
      <c r="AE2207" s="358"/>
      <c r="AF2207" s="358"/>
      <c r="AG2207" s="358"/>
      <c r="AH2207" s="358"/>
      <c r="AI2207" s="358"/>
      <c r="AJ2207" s="358"/>
      <c r="AK2207" s="358"/>
      <c r="AL2207" s="352"/>
      <c r="AM2207" s="358"/>
      <c r="AN2207" s="358"/>
      <c r="AO2207" s="358"/>
    </row>
    <row r="2208" spans="1:41" s="370" customFormat="1" ht="18.75" x14ac:dyDescent="0.3">
      <c r="A2208" s="471">
        <v>64</v>
      </c>
      <c r="B2208" s="454">
        <v>71956000</v>
      </c>
      <c r="C2208" s="448" t="s">
        <v>39</v>
      </c>
      <c r="D2208" s="448" t="s">
        <v>39</v>
      </c>
      <c r="E2208" s="448" t="s">
        <v>320</v>
      </c>
      <c r="F2208" s="7">
        <v>6</v>
      </c>
      <c r="G2208" s="454" t="s">
        <v>68</v>
      </c>
      <c r="H2208" s="143">
        <v>7169.8</v>
      </c>
      <c r="I2208" s="101">
        <v>339</v>
      </c>
      <c r="J2208" s="16" t="s">
        <v>184</v>
      </c>
      <c r="K2208" s="2" t="s">
        <v>5</v>
      </c>
      <c r="L2208" s="166">
        <f>L2209+L2210</f>
        <v>222272</v>
      </c>
      <c r="M2208" s="166">
        <f t="shared" ref="M2208:P2208" si="788">M2209+M2210</f>
        <v>20000</v>
      </c>
      <c r="N2208" s="166">
        <f t="shared" si="788"/>
        <v>0</v>
      </c>
      <c r="O2208" s="166">
        <f t="shared" si="788"/>
        <v>192158.4</v>
      </c>
      <c r="P2208" s="166">
        <f t="shared" si="788"/>
        <v>10113.600000000006</v>
      </c>
      <c r="Q2208" s="186">
        <f t="shared" si="756"/>
        <v>222272</v>
      </c>
      <c r="R2208" s="369"/>
      <c r="S2208" s="369"/>
      <c r="T2208" s="369"/>
      <c r="U2208" s="369"/>
      <c r="V2208" s="369"/>
      <c r="W2208" s="369"/>
      <c r="X2208" s="369"/>
      <c r="Y2208" s="369"/>
      <c r="Z2208" s="369"/>
      <c r="AA2208" s="369"/>
      <c r="AB2208" s="369"/>
      <c r="AC2208" s="369"/>
      <c r="AD2208" s="369"/>
      <c r="AE2208" s="369"/>
      <c r="AF2208" s="369"/>
      <c r="AG2208" s="369"/>
      <c r="AH2208" s="369"/>
      <c r="AI2208" s="369"/>
      <c r="AJ2208" s="369"/>
      <c r="AK2208" s="369"/>
      <c r="AL2208" s="352"/>
      <c r="AM2208" s="369"/>
      <c r="AN2208" s="369"/>
      <c r="AO2208" s="369"/>
    </row>
    <row r="2209" spans="1:41" s="353" customFormat="1" ht="19.5" customHeight="1" x14ac:dyDescent="0.25">
      <c r="A2209" s="472"/>
      <c r="B2209" s="454">
        <v>71956000</v>
      </c>
      <c r="C2209" s="448" t="s">
        <v>39</v>
      </c>
      <c r="D2209" s="448"/>
      <c r="E2209" s="448"/>
      <c r="F2209" s="2"/>
      <c r="G2209" s="454"/>
      <c r="H2209" s="143"/>
      <c r="I2209" s="101"/>
      <c r="J2209" s="443" t="s">
        <v>303</v>
      </c>
      <c r="K2209" s="85">
        <v>50</v>
      </c>
      <c r="L2209" s="166">
        <v>20000</v>
      </c>
      <c r="M2209" s="166">
        <v>20000</v>
      </c>
      <c r="N2209" s="166"/>
      <c r="O2209" s="166"/>
      <c r="P2209" s="166"/>
      <c r="Q2209" s="186">
        <f t="shared" si="756"/>
        <v>20000</v>
      </c>
      <c r="U2209" s="369"/>
    </row>
    <row r="2210" spans="1:41" s="370" customFormat="1" ht="48" customHeight="1" x14ac:dyDescent="0.3">
      <c r="A2210" s="473"/>
      <c r="B2210" s="454">
        <v>71956000</v>
      </c>
      <c r="C2210" s="448" t="s">
        <v>39</v>
      </c>
      <c r="D2210" s="448"/>
      <c r="E2210" s="448"/>
      <c r="F2210" s="7"/>
      <c r="G2210" s="454"/>
      <c r="H2210" s="143"/>
      <c r="I2210" s="101"/>
      <c r="J2210" s="5" t="s">
        <v>185</v>
      </c>
      <c r="K2210" s="2">
        <v>20</v>
      </c>
      <c r="L2210" s="166">
        <v>202272</v>
      </c>
      <c r="M2210" s="189"/>
      <c r="N2210" s="189"/>
      <c r="O2210" s="189">
        <f>L2210*95/100</f>
        <v>192158.4</v>
      </c>
      <c r="P2210" s="186">
        <f>L2210-O2210</f>
        <v>10113.600000000006</v>
      </c>
      <c r="Q2210" s="186">
        <f t="shared" si="756"/>
        <v>202272</v>
      </c>
      <c r="R2210" s="369"/>
      <c r="S2210" s="369"/>
      <c r="T2210" s="369"/>
      <c r="U2210" s="369"/>
      <c r="V2210" s="369"/>
      <c r="W2210" s="369"/>
      <c r="X2210" s="369"/>
      <c r="Y2210" s="369"/>
      <c r="Z2210" s="369"/>
      <c r="AA2210" s="369"/>
      <c r="AB2210" s="369"/>
      <c r="AC2210" s="369"/>
      <c r="AD2210" s="369"/>
      <c r="AE2210" s="369"/>
      <c r="AF2210" s="369"/>
      <c r="AG2210" s="369"/>
      <c r="AH2210" s="369"/>
      <c r="AI2210" s="369"/>
      <c r="AJ2210" s="369"/>
      <c r="AK2210" s="369"/>
      <c r="AL2210" s="352"/>
      <c r="AM2210" s="369"/>
      <c r="AN2210" s="369"/>
      <c r="AO2210" s="369"/>
    </row>
    <row r="2211" spans="1:41" s="362" customFormat="1" ht="18.75" x14ac:dyDescent="0.3">
      <c r="A2211" s="471">
        <v>65</v>
      </c>
      <c r="B2211" s="454">
        <v>71956000</v>
      </c>
      <c r="C2211" s="448" t="s">
        <v>39</v>
      </c>
      <c r="D2211" s="448" t="s">
        <v>39</v>
      </c>
      <c r="E2211" s="448" t="s">
        <v>320</v>
      </c>
      <c r="F2211" s="7">
        <v>8</v>
      </c>
      <c r="G2211" s="454" t="s">
        <v>68</v>
      </c>
      <c r="H2211" s="143">
        <v>4926.3999999999996</v>
      </c>
      <c r="I2211" s="101">
        <v>269</v>
      </c>
      <c r="J2211" s="5" t="s">
        <v>184</v>
      </c>
      <c r="K2211" s="7" t="s">
        <v>5</v>
      </c>
      <c r="L2211" s="166">
        <f>L2212+L2213</f>
        <v>288264</v>
      </c>
      <c r="M2211" s="166">
        <f t="shared" ref="M2211:P2211" si="789">M2212+M2213</f>
        <v>20000</v>
      </c>
      <c r="N2211" s="166">
        <f t="shared" si="789"/>
        <v>0</v>
      </c>
      <c r="O2211" s="166">
        <f t="shared" si="789"/>
        <v>254850.8</v>
      </c>
      <c r="P2211" s="166">
        <f t="shared" si="789"/>
        <v>13413.200000000012</v>
      </c>
      <c r="Q2211" s="186">
        <f t="shared" si="756"/>
        <v>288264</v>
      </c>
      <c r="R2211" s="360"/>
      <c r="S2211" s="360"/>
      <c r="T2211" s="360"/>
      <c r="U2211" s="361"/>
      <c r="V2211" s="360"/>
      <c r="W2211" s="360"/>
      <c r="X2211" s="360"/>
      <c r="Y2211" s="360"/>
      <c r="Z2211" s="360"/>
      <c r="AA2211" s="360"/>
      <c r="AB2211" s="360"/>
      <c r="AC2211" s="360"/>
      <c r="AD2211" s="360"/>
      <c r="AE2211" s="360"/>
      <c r="AF2211" s="360"/>
      <c r="AG2211" s="360"/>
      <c r="AH2211" s="360"/>
      <c r="AI2211" s="360"/>
      <c r="AJ2211" s="360"/>
      <c r="AK2211" s="360"/>
      <c r="AL2211" s="352"/>
      <c r="AM2211" s="360"/>
      <c r="AN2211" s="360"/>
      <c r="AO2211" s="360"/>
    </row>
    <row r="2212" spans="1:41" s="353" customFormat="1" ht="19.5" customHeight="1" x14ac:dyDescent="0.25">
      <c r="A2212" s="472"/>
      <c r="B2212" s="454">
        <v>71956000</v>
      </c>
      <c r="C2212" s="448" t="s">
        <v>39</v>
      </c>
      <c r="D2212" s="448"/>
      <c r="E2212" s="448"/>
      <c r="F2212" s="2"/>
      <c r="G2212" s="454"/>
      <c r="H2212" s="143"/>
      <c r="I2212" s="101"/>
      <c r="J2212" s="443" t="s">
        <v>303</v>
      </c>
      <c r="K2212" s="85">
        <v>50</v>
      </c>
      <c r="L2212" s="166">
        <v>20000</v>
      </c>
      <c r="M2212" s="166">
        <v>20000</v>
      </c>
      <c r="N2212" s="166"/>
      <c r="O2212" s="166"/>
      <c r="P2212" s="166"/>
      <c r="Q2212" s="186">
        <f t="shared" si="756"/>
        <v>20000</v>
      </c>
      <c r="U2212" s="369"/>
    </row>
    <row r="2213" spans="1:41" s="364" customFormat="1" ht="48" customHeight="1" x14ac:dyDescent="0.3">
      <c r="A2213" s="473"/>
      <c r="B2213" s="454">
        <v>71956000</v>
      </c>
      <c r="C2213" s="448" t="s">
        <v>39</v>
      </c>
      <c r="D2213" s="448"/>
      <c r="E2213" s="448"/>
      <c r="F2213" s="7"/>
      <c r="G2213" s="454"/>
      <c r="H2213" s="143"/>
      <c r="I2213" s="101"/>
      <c r="J2213" s="5" t="s">
        <v>185</v>
      </c>
      <c r="K2213" s="7">
        <v>20</v>
      </c>
      <c r="L2213" s="166">
        <v>268264</v>
      </c>
      <c r="M2213" s="189"/>
      <c r="N2213" s="190"/>
      <c r="O2213" s="189">
        <f>L2213*95/100</f>
        <v>254850.8</v>
      </c>
      <c r="P2213" s="186">
        <f>L2213-O2213</f>
        <v>13413.200000000012</v>
      </c>
      <c r="Q2213" s="186">
        <f t="shared" si="756"/>
        <v>268264</v>
      </c>
      <c r="R2213" s="363"/>
      <c r="S2213" s="363"/>
      <c r="T2213" s="363"/>
      <c r="U2213" s="352"/>
      <c r="V2213" s="363"/>
      <c r="W2213" s="363"/>
      <c r="X2213" s="363"/>
      <c r="Y2213" s="363"/>
      <c r="Z2213" s="363"/>
      <c r="AA2213" s="363"/>
      <c r="AB2213" s="363"/>
      <c r="AC2213" s="363"/>
      <c r="AD2213" s="363"/>
      <c r="AE2213" s="363"/>
      <c r="AF2213" s="363"/>
      <c r="AG2213" s="363"/>
      <c r="AH2213" s="363"/>
      <c r="AI2213" s="363"/>
      <c r="AJ2213" s="363"/>
      <c r="AK2213" s="363"/>
      <c r="AL2213" s="352"/>
      <c r="AM2213" s="363"/>
      <c r="AN2213" s="363"/>
      <c r="AO2213" s="363"/>
    </row>
    <row r="2214" spans="1:41" s="359" customFormat="1" ht="18.75" x14ac:dyDescent="0.3">
      <c r="A2214" s="471">
        <v>66</v>
      </c>
      <c r="B2214" s="454">
        <v>71956000</v>
      </c>
      <c r="C2214" s="448" t="s">
        <v>39</v>
      </c>
      <c r="D2214" s="448" t="s">
        <v>39</v>
      </c>
      <c r="E2214" s="448" t="s">
        <v>320</v>
      </c>
      <c r="F2214" s="7" t="s">
        <v>263</v>
      </c>
      <c r="G2214" s="454" t="s">
        <v>68</v>
      </c>
      <c r="H2214" s="143">
        <v>7142.9</v>
      </c>
      <c r="I2214" s="101">
        <v>325</v>
      </c>
      <c r="J2214" s="16" t="s">
        <v>184</v>
      </c>
      <c r="K2214" s="2" t="s">
        <v>5</v>
      </c>
      <c r="L2214" s="166">
        <f>L2215+L2216</f>
        <v>322215</v>
      </c>
      <c r="M2214" s="166">
        <f t="shared" ref="M2214:P2214" si="790">M2215+M2216</f>
        <v>20000</v>
      </c>
      <c r="N2214" s="166">
        <f t="shared" si="790"/>
        <v>0</v>
      </c>
      <c r="O2214" s="166">
        <f t="shared" si="790"/>
        <v>287104.25</v>
      </c>
      <c r="P2214" s="166">
        <f t="shared" si="790"/>
        <v>15110.75</v>
      </c>
      <c r="Q2214" s="186">
        <f t="shared" si="756"/>
        <v>322215</v>
      </c>
      <c r="R2214" s="358"/>
      <c r="S2214" s="358"/>
      <c r="T2214" s="358"/>
      <c r="U2214" s="373"/>
      <c r="V2214" s="374"/>
      <c r="W2214" s="358"/>
      <c r="X2214" s="358"/>
      <c r="Y2214" s="358"/>
      <c r="Z2214" s="358"/>
      <c r="AA2214" s="358"/>
      <c r="AB2214" s="358"/>
      <c r="AC2214" s="358"/>
      <c r="AD2214" s="358"/>
      <c r="AE2214" s="358"/>
      <c r="AF2214" s="358"/>
      <c r="AG2214" s="358"/>
      <c r="AH2214" s="358"/>
      <c r="AI2214" s="358"/>
      <c r="AJ2214" s="358"/>
      <c r="AK2214" s="358"/>
      <c r="AL2214" s="352"/>
      <c r="AM2214" s="358"/>
      <c r="AN2214" s="358"/>
      <c r="AO2214" s="358"/>
    </row>
    <row r="2215" spans="1:41" s="353" customFormat="1" ht="19.5" customHeight="1" x14ac:dyDescent="0.25">
      <c r="A2215" s="472"/>
      <c r="B2215" s="454">
        <v>71956000</v>
      </c>
      <c r="C2215" s="448" t="s">
        <v>39</v>
      </c>
      <c r="D2215" s="448"/>
      <c r="E2215" s="448"/>
      <c r="F2215" s="2"/>
      <c r="G2215" s="454"/>
      <c r="H2215" s="143"/>
      <c r="I2215" s="101"/>
      <c r="J2215" s="443" t="s">
        <v>303</v>
      </c>
      <c r="K2215" s="85">
        <v>50</v>
      </c>
      <c r="L2215" s="166">
        <v>20000</v>
      </c>
      <c r="M2215" s="166">
        <v>20000</v>
      </c>
      <c r="N2215" s="166"/>
      <c r="O2215" s="166"/>
      <c r="P2215" s="166"/>
      <c r="Q2215" s="186">
        <f t="shared" si="756"/>
        <v>20000</v>
      </c>
      <c r="U2215" s="369"/>
    </row>
    <row r="2216" spans="1:41" s="359" customFormat="1" ht="48" customHeight="1" x14ac:dyDescent="0.3">
      <c r="A2216" s="473"/>
      <c r="B2216" s="454">
        <v>71956000</v>
      </c>
      <c r="C2216" s="448" t="s">
        <v>39</v>
      </c>
      <c r="D2216" s="448"/>
      <c r="E2216" s="448"/>
      <c r="F2216" s="7"/>
      <c r="G2216" s="454"/>
      <c r="H2216" s="143"/>
      <c r="I2216" s="101"/>
      <c r="J2216" s="5" t="s">
        <v>185</v>
      </c>
      <c r="K2216" s="2">
        <v>20</v>
      </c>
      <c r="L2216" s="166">
        <v>302215</v>
      </c>
      <c r="M2216" s="189"/>
      <c r="N2216" s="189"/>
      <c r="O2216" s="189">
        <f>L2216*95/100</f>
        <v>287104.25</v>
      </c>
      <c r="P2216" s="186">
        <f>L2216-O2216</f>
        <v>15110.75</v>
      </c>
      <c r="Q2216" s="186">
        <f t="shared" si="756"/>
        <v>302215</v>
      </c>
      <c r="R2216" s="358"/>
      <c r="S2216" s="358"/>
      <c r="T2216" s="358"/>
      <c r="U2216" s="373"/>
      <c r="V2216" s="358"/>
      <c r="W2216" s="358"/>
      <c r="X2216" s="358"/>
      <c r="Y2216" s="358"/>
      <c r="Z2216" s="358"/>
      <c r="AA2216" s="358"/>
      <c r="AB2216" s="358"/>
      <c r="AC2216" s="358"/>
      <c r="AD2216" s="358"/>
      <c r="AE2216" s="358"/>
      <c r="AF2216" s="358"/>
      <c r="AG2216" s="358"/>
      <c r="AH2216" s="358"/>
      <c r="AI2216" s="358"/>
      <c r="AJ2216" s="358"/>
      <c r="AK2216" s="358"/>
      <c r="AL2216" s="352"/>
      <c r="AM2216" s="358"/>
      <c r="AN2216" s="358"/>
      <c r="AO2216" s="358"/>
    </row>
    <row r="2217" spans="1:41" s="359" customFormat="1" ht="18.75" x14ac:dyDescent="0.3">
      <c r="A2217" s="471">
        <v>67</v>
      </c>
      <c r="B2217" s="454">
        <v>71956000</v>
      </c>
      <c r="C2217" s="448" t="s">
        <v>39</v>
      </c>
      <c r="D2217" s="448" t="s">
        <v>39</v>
      </c>
      <c r="E2217" s="448" t="s">
        <v>320</v>
      </c>
      <c r="F2217" s="7">
        <v>14</v>
      </c>
      <c r="G2217" s="454" t="s">
        <v>68</v>
      </c>
      <c r="H2217" s="143">
        <v>4902.8</v>
      </c>
      <c r="I2217" s="101">
        <v>138</v>
      </c>
      <c r="J2217" s="5" t="s">
        <v>184</v>
      </c>
      <c r="K2217" s="7" t="s">
        <v>5</v>
      </c>
      <c r="L2217" s="166">
        <f>L2218+L2219</f>
        <v>249978</v>
      </c>
      <c r="M2217" s="166">
        <f t="shared" ref="M2217:P2217" si="791">M2218+M2219</f>
        <v>20000</v>
      </c>
      <c r="N2217" s="166">
        <f t="shared" si="791"/>
        <v>0</v>
      </c>
      <c r="O2217" s="166">
        <f t="shared" si="791"/>
        <v>218479.1</v>
      </c>
      <c r="P2217" s="166">
        <f t="shared" si="791"/>
        <v>11498.899999999994</v>
      </c>
      <c r="Q2217" s="186">
        <f t="shared" si="756"/>
        <v>249978</v>
      </c>
      <c r="R2217" s="358"/>
      <c r="S2217" s="358"/>
      <c r="T2217" s="358"/>
      <c r="U2217" s="373"/>
      <c r="V2217" s="358"/>
      <c r="W2217" s="358"/>
      <c r="X2217" s="358"/>
      <c r="Y2217" s="358"/>
      <c r="Z2217" s="358"/>
      <c r="AA2217" s="358"/>
      <c r="AB2217" s="358"/>
      <c r="AC2217" s="358"/>
      <c r="AD2217" s="358"/>
      <c r="AE2217" s="358"/>
      <c r="AF2217" s="358"/>
      <c r="AG2217" s="358"/>
      <c r="AH2217" s="358"/>
      <c r="AI2217" s="358"/>
      <c r="AJ2217" s="358"/>
      <c r="AK2217" s="358"/>
      <c r="AL2217" s="352"/>
      <c r="AM2217" s="358"/>
      <c r="AN2217" s="358"/>
      <c r="AO2217" s="358"/>
    </row>
    <row r="2218" spans="1:41" s="353" customFormat="1" ht="19.5" customHeight="1" x14ac:dyDescent="0.25">
      <c r="A2218" s="472"/>
      <c r="B2218" s="454">
        <v>71956000</v>
      </c>
      <c r="C2218" s="448" t="s">
        <v>39</v>
      </c>
      <c r="D2218" s="448"/>
      <c r="E2218" s="448"/>
      <c r="F2218" s="2"/>
      <c r="G2218" s="454"/>
      <c r="H2218" s="143"/>
      <c r="I2218" s="101"/>
      <c r="J2218" s="443" t="s">
        <v>303</v>
      </c>
      <c r="K2218" s="85">
        <v>50</v>
      </c>
      <c r="L2218" s="166">
        <v>20000</v>
      </c>
      <c r="M2218" s="166">
        <v>20000</v>
      </c>
      <c r="N2218" s="166"/>
      <c r="O2218" s="166"/>
      <c r="P2218" s="166"/>
      <c r="Q2218" s="186">
        <f t="shared" si="756"/>
        <v>20000</v>
      </c>
      <c r="U2218" s="369"/>
    </row>
    <row r="2219" spans="1:41" s="359" customFormat="1" ht="48" customHeight="1" x14ac:dyDescent="0.3">
      <c r="A2219" s="473"/>
      <c r="B2219" s="454">
        <v>71956000</v>
      </c>
      <c r="C2219" s="448" t="s">
        <v>39</v>
      </c>
      <c r="D2219" s="448"/>
      <c r="E2219" s="448"/>
      <c r="F2219" s="7"/>
      <c r="G2219" s="454"/>
      <c r="H2219" s="143"/>
      <c r="I2219" s="101"/>
      <c r="J2219" s="5" t="s">
        <v>185</v>
      </c>
      <c r="K2219" s="7">
        <v>20</v>
      </c>
      <c r="L2219" s="166">
        <v>229978</v>
      </c>
      <c r="M2219" s="189"/>
      <c r="N2219" s="190"/>
      <c r="O2219" s="189">
        <f>L2219*95/100</f>
        <v>218479.1</v>
      </c>
      <c r="P2219" s="186">
        <f>L2219-O2219</f>
        <v>11498.899999999994</v>
      </c>
      <c r="Q2219" s="186">
        <f t="shared" si="756"/>
        <v>229978</v>
      </c>
      <c r="R2219" s="358"/>
      <c r="S2219" s="358"/>
      <c r="T2219" s="358"/>
      <c r="U2219" s="373"/>
      <c r="V2219" s="358"/>
      <c r="W2219" s="358"/>
      <c r="X2219" s="358"/>
      <c r="Y2219" s="358"/>
      <c r="Z2219" s="358"/>
      <c r="AA2219" s="358"/>
      <c r="AB2219" s="358"/>
      <c r="AC2219" s="358"/>
      <c r="AD2219" s="358"/>
      <c r="AE2219" s="358"/>
      <c r="AF2219" s="358"/>
      <c r="AG2219" s="358"/>
      <c r="AH2219" s="358"/>
      <c r="AI2219" s="358"/>
      <c r="AJ2219" s="358"/>
      <c r="AK2219" s="358"/>
      <c r="AL2219" s="352"/>
      <c r="AM2219" s="358"/>
      <c r="AN2219" s="358"/>
      <c r="AO2219" s="358"/>
    </row>
    <row r="2220" spans="1:41" s="359" customFormat="1" ht="18.75" x14ac:dyDescent="0.3">
      <c r="A2220" s="471">
        <v>68</v>
      </c>
      <c r="B2220" s="454">
        <v>71956000</v>
      </c>
      <c r="C2220" s="448" t="s">
        <v>39</v>
      </c>
      <c r="D2220" s="448" t="s">
        <v>39</v>
      </c>
      <c r="E2220" s="448" t="s">
        <v>210</v>
      </c>
      <c r="F2220" s="7">
        <v>1</v>
      </c>
      <c r="G2220" s="454" t="s">
        <v>68</v>
      </c>
      <c r="H2220" s="143">
        <v>8387.7000000000007</v>
      </c>
      <c r="I2220" s="101">
        <v>240</v>
      </c>
      <c r="J2220" s="16" t="s">
        <v>184</v>
      </c>
      <c r="K2220" s="2" t="s">
        <v>5</v>
      </c>
      <c r="L2220" s="166">
        <f>L2221+L2222</f>
        <v>216935</v>
      </c>
      <c r="M2220" s="166">
        <f t="shared" ref="M2220:P2220" si="792">M2221+M2222</f>
        <v>20000</v>
      </c>
      <c r="N2220" s="166">
        <f t="shared" si="792"/>
        <v>0</v>
      </c>
      <c r="O2220" s="166">
        <f t="shared" si="792"/>
        <v>187088.25</v>
      </c>
      <c r="P2220" s="166">
        <f t="shared" si="792"/>
        <v>9846.75</v>
      </c>
      <c r="Q2220" s="186">
        <f t="shared" si="756"/>
        <v>216935</v>
      </c>
      <c r="R2220" s="358"/>
      <c r="S2220" s="358"/>
      <c r="T2220" s="358"/>
      <c r="U2220" s="373"/>
      <c r="V2220" s="358"/>
      <c r="W2220" s="358"/>
      <c r="X2220" s="358"/>
      <c r="Y2220" s="358"/>
      <c r="Z2220" s="358"/>
      <c r="AA2220" s="358"/>
      <c r="AB2220" s="358"/>
      <c r="AC2220" s="358"/>
      <c r="AD2220" s="358"/>
      <c r="AE2220" s="358"/>
      <c r="AF2220" s="358"/>
      <c r="AG2220" s="358"/>
      <c r="AH2220" s="358"/>
      <c r="AI2220" s="358"/>
      <c r="AJ2220" s="358"/>
      <c r="AK2220" s="358"/>
      <c r="AL2220" s="352"/>
      <c r="AM2220" s="358"/>
      <c r="AN2220" s="358"/>
      <c r="AO2220" s="358"/>
    </row>
    <row r="2221" spans="1:41" s="353" customFormat="1" ht="19.5" customHeight="1" x14ac:dyDescent="0.25">
      <c r="A2221" s="472"/>
      <c r="B2221" s="454">
        <v>71956000</v>
      </c>
      <c r="C2221" s="448" t="s">
        <v>39</v>
      </c>
      <c r="D2221" s="448"/>
      <c r="E2221" s="448"/>
      <c r="F2221" s="2"/>
      <c r="G2221" s="454"/>
      <c r="H2221" s="143"/>
      <c r="I2221" s="101"/>
      <c r="J2221" s="443" t="s">
        <v>303</v>
      </c>
      <c r="K2221" s="85">
        <v>50</v>
      </c>
      <c r="L2221" s="166">
        <v>20000</v>
      </c>
      <c r="M2221" s="166">
        <v>20000</v>
      </c>
      <c r="N2221" s="166"/>
      <c r="O2221" s="166"/>
      <c r="P2221" s="166"/>
      <c r="Q2221" s="186">
        <f t="shared" si="756"/>
        <v>20000</v>
      </c>
      <c r="U2221" s="369"/>
    </row>
    <row r="2222" spans="1:41" s="359" customFormat="1" ht="48" customHeight="1" x14ac:dyDescent="0.3">
      <c r="A2222" s="473"/>
      <c r="B2222" s="454">
        <v>71956000</v>
      </c>
      <c r="C2222" s="448" t="s">
        <v>39</v>
      </c>
      <c r="D2222" s="448"/>
      <c r="E2222" s="448"/>
      <c r="F2222" s="7"/>
      <c r="G2222" s="454"/>
      <c r="H2222" s="143"/>
      <c r="I2222" s="101"/>
      <c r="J2222" s="5" t="s">
        <v>185</v>
      </c>
      <c r="K2222" s="2">
        <v>20</v>
      </c>
      <c r="L2222" s="166">
        <v>196935</v>
      </c>
      <c r="M2222" s="189"/>
      <c r="N2222" s="189"/>
      <c r="O2222" s="189">
        <f>L2222*95/100</f>
        <v>187088.25</v>
      </c>
      <c r="P2222" s="186">
        <f>L2222-O2222</f>
        <v>9846.75</v>
      </c>
      <c r="Q2222" s="186">
        <f t="shared" si="756"/>
        <v>196935</v>
      </c>
      <c r="R2222" s="358"/>
      <c r="S2222" s="358"/>
      <c r="T2222" s="358"/>
      <c r="U2222" s="373"/>
      <c r="V2222" s="358"/>
      <c r="W2222" s="358"/>
      <c r="X2222" s="358"/>
      <c r="Y2222" s="358"/>
      <c r="Z2222" s="358"/>
      <c r="AA2222" s="358"/>
      <c r="AB2222" s="358"/>
      <c r="AC2222" s="358"/>
      <c r="AD2222" s="358"/>
      <c r="AE2222" s="358"/>
      <c r="AF2222" s="358"/>
      <c r="AG2222" s="358"/>
      <c r="AH2222" s="358"/>
      <c r="AI2222" s="358"/>
      <c r="AJ2222" s="358"/>
      <c r="AK2222" s="358"/>
      <c r="AL2222" s="352"/>
      <c r="AM2222" s="358"/>
      <c r="AN2222" s="358"/>
      <c r="AO2222" s="358"/>
    </row>
    <row r="2223" spans="1:41" s="359" customFormat="1" ht="18.75" x14ac:dyDescent="0.3">
      <c r="A2223" s="471">
        <v>69</v>
      </c>
      <c r="B2223" s="454">
        <v>71956000</v>
      </c>
      <c r="C2223" s="448" t="s">
        <v>39</v>
      </c>
      <c r="D2223" s="448" t="s">
        <v>39</v>
      </c>
      <c r="E2223" s="448" t="s">
        <v>210</v>
      </c>
      <c r="F2223" s="7">
        <v>3</v>
      </c>
      <c r="G2223" s="454" t="s">
        <v>68</v>
      </c>
      <c r="H2223" s="143">
        <v>6337</v>
      </c>
      <c r="I2223" s="101">
        <v>203</v>
      </c>
      <c r="J2223" s="5" t="s">
        <v>184</v>
      </c>
      <c r="K2223" s="2" t="s">
        <v>5</v>
      </c>
      <c r="L2223" s="166">
        <f>L2224+L2225</f>
        <v>223361</v>
      </c>
      <c r="M2223" s="166">
        <f t="shared" ref="M2223:P2223" si="793">M2224+M2225</f>
        <v>20000</v>
      </c>
      <c r="N2223" s="166">
        <f t="shared" si="793"/>
        <v>0</v>
      </c>
      <c r="O2223" s="166">
        <f t="shared" si="793"/>
        <v>193192.95</v>
      </c>
      <c r="P2223" s="166">
        <f t="shared" si="793"/>
        <v>10168.049999999988</v>
      </c>
      <c r="Q2223" s="186">
        <f t="shared" si="756"/>
        <v>223361</v>
      </c>
      <c r="R2223" s="358"/>
      <c r="S2223" s="358"/>
      <c r="T2223" s="358"/>
      <c r="U2223" s="373"/>
      <c r="V2223" s="358"/>
      <c r="W2223" s="358"/>
      <c r="X2223" s="358"/>
      <c r="Y2223" s="358"/>
      <c r="Z2223" s="358"/>
      <c r="AA2223" s="358"/>
      <c r="AB2223" s="358"/>
      <c r="AC2223" s="358"/>
      <c r="AD2223" s="358"/>
      <c r="AE2223" s="358"/>
      <c r="AF2223" s="358"/>
      <c r="AG2223" s="358"/>
      <c r="AH2223" s="358"/>
      <c r="AI2223" s="358"/>
      <c r="AJ2223" s="358"/>
      <c r="AK2223" s="358"/>
      <c r="AL2223" s="352"/>
      <c r="AM2223" s="358"/>
      <c r="AN2223" s="358"/>
      <c r="AO2223" s="358"/>
    </row>
    <row r="2224" spans="1:41" s="353" customFormat="1" ht="19.5" customHeight="1" x14ac:dyDescent="0.25">
      <c r="A2224" s="472"/>
      <c r="B2224" s="454">
        <v>71956000</v>
      </c>
      <c r="C2224" s="448" t="s">
        <v>39</v>
      </c>
      <c r="D2224" s="448"/>
      <c r="E2224" s="448"/>
      <c r="F2224" s="2"/>
      <c r="G2224" s="454"/>
      <c r="H2224" s="143"/>
      <c r="I2224" s="101"/>
      <c r="J2224" s="443" t="s">
        <v>303</v>
      </c>
      <c r="K2224" s="85">
        <v>50</v>
      </c>
      <c r="L2224" s="166">
        <v>20000</v>
      </c>
      <c r="M2224" s="166">
        <v>20000</v>
      </c>
      <c r="N2224" s="166"/>
      <c r="O2224" s="166"/>
      <c r="P2224" s="166"/>
      <c r="Q2224" s="186">
        <f t="shared" si="756"/>
        <v>20000</v>
      </c>
      <c r="U2224" s="369"/>
    </row>
    <row r="2225" spans="1:41" s="359" customFormat="1" ht="48" customHeight="1" x14ac:dyDescent="0.3">
      <c r="A2225" s="473"/>
      <c r="B2225" s="454">
        <v>71956000</v>
      </c>
      <c r="C2225" s="448" t="s">
        <v>39</v>
      </c>
      <c r="D2225" s="448"/>
      <c r="E2225" s="448"/>
      <c r="F2225" s="101"/>
      <c r="G2225" s="454"/>
      <c r="H2225" s="143"/>
      <c r="I2225" s="101"/>
      <c r="J2225" s="5" t="s">
        <v>185</v>
      </c>
      <c r="K2225" s="2">
        <v>20</v>
      </c>
      <c r="L2225" s="166">
        <v>203361</v>
      </c>
      <c r="M2225" s="189"/>
      <c r="N2225" s="190"/>
      <c r="O2225" s="189">
        <f>L2225*95/100</f>
        <v>193192.95</v>
      </c>
      <c r="P2225" s="186">
        <f>L2225-O2225</f>
        <v>10168.049999999988</v>
      </c>
      <c r="Q2225" s="186">
        <f t="shared" si="756"/>
        <v>203361</v>
      </c>
      <c r="R2225" s="358"/>
      <c r="S2225" s="358"/>
      <c r="T2225" s="358"/>
      <c r="U2225" s="373"/>
      <c r="V2225" s="358"/>
      <c r="W2225" s="358"/>
      <c r="X2225" s="358"/>
      <c r="Y2225" s="358"/>
      <c r="Z2225" s="358"/>
      <c r="AA2225" s="358"/>
      <c r="AB2225" s="358"/>
      <c r="AC2225" s="358"/>
      <c r="AD2225" s="358"/>
      <c r="AE2225" s="358"/>
      <c r="AF2225" s="358"/>
      <c r="AG2225" s="358"/>
      <c r="AH2225" s="358"/>
      <c r="AI2225" s="358"/>
      <c r="AJ2225" s="358"/>
      <c r="AK2225" s="358"/>
      <c r="AL2225" s="352"/>
      <c r="AM2225" s="358"/>
      <c r="AN2225" s="358"/>
      <c r="AO2225" s="358"/>
    </row>
    <row r="2226" spans="1:41" s="359" customFormat="1" ht="18.75" x14ac:dyDescent="0.3">
      <c r="A2226" s="471">
        <v>70</v>
      </c>
      <c r="B2226" s="454">
        <v>71956000</v>
      </c>
      <c r="C2226" s="448" t="s">
        <v>39</v>
      </c>
      <c r="D2226" s="448" t="s">
        <v>39</v>
      </c>
      <c r="E2226" s="448" t="s">
        <v>165</v>
      </c>
      <c r="F2226" s="7" t="s">
        <v>148</v>
      </c>
      <c r="G2226" s="454" t="s">
        <v>68</v>
      </c>
      <c r="H2226" s="143">
        <v>1023</v>
      </c>
      <c r="I2226" s="101">
        <v>41</v>
      </c>
      <c r="J2226" s="5" t="s">
        <v>184</v>
      </c>
      <c r="K2226" s="2" t="s">
        <v>5</v>
      </c>
      <c r="L2226" s="166">
        <f>L2227+L2228</f>
        <v>160183</v>
      </c>
      <c r="M2226" s="166">
        <f t="shared" ref="M2226:P2226" si="794">M2227+M2228</f>
        <v>20000</v>
      </c>
      <c r="N2226" s="166">
        <f t="shared" si="794"/>
        <v>0</v>
      </c>
      <c r="O2226" s="166">
        <f t="shared" si="794"/>
        <v>133173.85</v>
      </c>
      <c r="P2226" s="166">
        <f t="shared" si="794"/>
        <v>7009.1499999999942</v>
      </c>
      <c r="Q2226" s="186">
        <f t="shared" si="756"/>
        <v>160183</v>
      </c>
      <c r="R2226" s="358"/>
      <c r="S2226" s="358"/>
      <c r="T2226" s="358"/>
      <c r="U2226" s="373"/>
      <c r="V2226" s="358"/>
      <c r="W2226" s="358"/>
      <c r="X2226" s="358"/>
      <c r="Y2226" s="358"/>
      <c r="Z2226" s="358"/>
      <c r="AA2226" s="358"/>
      <c r="AB2226" s="358"/>
      <c r="AC2226" s="358"/>
      <c r="AD2226" s="358"/>
      <c r="AE2226" s="358"/>
      <c r="AF2226" s="358"/>
      <c r="AG2226" s="358"/>
      <c r="AH2226" s="358"/>
      <c r="AI2226" s="358"/>
      <c r="AJ2226" s="358"/>
      <c r="AK2226" s="358"/>
      <c r="AL2226" s="352"/>
      <c r="AM2226" s="358"/>
      <c r="AN2226" s="358"/>
      <c r="AO2226" s="358"/>
    </row>
    <row r="2227" spans="1:41" s="353" customFormat="1" ht="19.5" customHeight="1" x14ac:dyDescent="0.25">
      <c r="A2227" s="472"/>
      <c r="B2227" s="454">
        <v>71956000</v>
      </c>
      <c r="C2227" s="448" t="s">
        <v>39</v>
      </c>
      <c r="D2227" s="448"/>
      <c r="E2227" s="448"/>
      <c r="F2227" s="2"/>
      <c r="G2227" s="454"/>
      <c r="H2227" s="143"/>
      <c r="I2227" s="101"/>
      <c r="J2227" s="443" t="s">
        <v>303</v>
      </c>
      <c r="K2227" s="85">
        <v>50</v>
      </c>
      <c r="L2227" s="166">
        <v>20000</v>
      </c>
      <c r="M2227" s="166">
        <v>20000</v>
      </c>
      <c r="N2227" s="166"/>
      <c r="O2227" s="166"/>
      <c r="P2227" s="166"/>
      <c r="Q2227" s="186">
        <f t="shared" si="756"/>
        <v>20000</v>
      </c>
      <c r="U2227" s="369"/>
    </row>
    <row r="2228" spans="1:41" s="359" customFormat="1" ht="48" customHeight="1" x14ac:dyDescent="0.3">
      <c r="A2228" s="473"/>
      <c r="B2228" s="454">
        <v>71956000</v>
      </c>
      <c r="C2228" s="448" t="s">
        <v>39</v>
      </c>
      <c r="D2228" s="448"/>
      <c r="E2228" s="448"/>
      <c r="F2228" s="7"/>
      <c r="G2228" s="454"/>
      <c r="H2228" s="143"/>
      <c r="I2228" s="101"/>
      <c r="J2228" s="5" t="s">
        <v>185</v>
      </c>
      <c r="K2228" s="2">
        <v>20</v>
      </c>
      <c r="L2228" s="166">
        <v>140183</v>
      </c>
      <c r="M2228" s="189"/>
      <c r="N2228" s="189"/>
      <c r="O2228" s="189">
        <f>L2228*95/100</f>
        <v>133173.85</v>
      </c>
      <c r="P2228" s="186">
        <f>L2228-O2228</f>
        <v>7009.1499999999942</v>
      </c>
      <c r="Q2228" s="186">
        <f t="shared" si="756"/>
        <v>140183</v>
      </c>
      <c r="R2228" s="358"/>
      <c r="S2228" s="358"/>
      <c r="T2228" s="358"/>
      <c r="U2228" s="373"/>
      <c r="V2228" s="358"/>
      <c r="W2228" s="358"/>
      <c r="X2228" s="358"/>
      <c r="Y2228" s="358"/>
      <c r="Z2228" s="358"/>
      <c r="AA2228" s="358"/>
      <c r="AB2228" s="358"/>
      <c r="AC2228" s="358"/>
      <c r="AD2228" s="358"/>
      <c r="AE2228" s="358"/>
      <c r="AF2228" s="358"/>
      <c r="AG2228" s="358"/>
      <c r="AH2228" s="358"/>
      <c r="AI2228" s="358"/>
      <c r="AJ2228" s="358"/>
      <c r="AK2228" s="358"/>
      <c r="AL2228" s="352"/>
      <c r="AM2228" s="358"/>
      <c r="AN2228" s="358"/>
      <c r="AO2228" s="358"/>
    </row>
    <row r="2229" spans="1:41" s="359" customFormat="1" ht="18.75" x14ac:dyDescent="0.3">
      <c r="A2229" s="471">
        <v>71</v>
      </c>
      <c r="B2229" s="454">
        <v>71956000</v>
      </c>
      <c r="C2229" s="448" t="s">
        <v>39</v>
      </c>
      <c r="D2229" s="448" t="s">
        <v>39</v>
      </c>
      <c r="E2229" s="448" t="s">
        <v>165</v>
      </c>
      <c r="F2229" s="7" t="s">
        <v>321</v>
      </c>
      <c r="G2229" s="454" t="s">
        <v>68</v>
      </c>
      <c r="H2229" s="143">
        <v>901</v>
      </c>
      <c r="I2229" s="101">
        <v>33</v>
      </c>
      <c r="J2229" s="5" t="s">
        <v>184</v>
      </c>
      <c r="K2229" s="2" t="s">
        <v>5</v>
      </c>
      <c r="L2229" s="166">
        <f>L2230+L2231</f>
        <v>160012</v>
      </c>
      <c r="M2229" s="166">
        <f t="shared" ref="M2229:P2229" si="795">M2230+M2231</f>
        <v>20000</v>
      </c>
      <c r="N2229" s="166">
        <f t="shared" si="795"/>
        <v>0</v>
      </c>
      <c r="O2229" s="166">
        <f t="shared" si="795"/>
        <v>133011.4</v>
      </c>
      <c r="P2229" s="166">
        <f t="shared" si="795"/>
        <v>7000.6000000000058</v>
      </c>
      <c r="Q2229" s="186">
        <f t="shared" si="756"/>
        <v>160012</v>
      </c>
      <c r="R2229" s="358"/>
      <c r="S2229" s="358"/>
      <c r="T2229" s="358"/>
      <c r="U2229" s="373"/>
      <c r="V2229" s="358"/>
      <c r="W2229" s="358"/>
      <c r="X2229" s="358"/>
      <c r="Y2229" s="358"/>
      <c r="Z2229" s="358"/>
      <c r="AA2229" s="358"/>
      <c r="AB2229" s="358"/>
      <c r="AC2229" s="358"/>
      <c r="AD2229" s="358"/>
      <c r="AE2229" s="358"/>
      <c r="AF2229" s="358"/>
      <c r="AG2229" s="358"/>
      <c r="AH2229" s="358"/>
      <c r="AI2229" s="358"/>
      <c r="AJ2229" s="358"/>
      <c r="AK2229" s="358"/>
      <c r="AL2229" s="352"/>
      <c r="AM2229" s="358"/>
      <c r="AN2229" s="358"/>
      <c r="AO2229" s="358"/>
    </row>
    <row r="2230" spans="1:41" s="353" customFormat="1" ht="19.5" customHeight="1" x14ac:dyDescent="0.25">
      <c r="A2230" s="472"/>
      <c r="B2230" s="454">
        <v>71956000</v>
      </c>
      <c r="C2230" s="448" t="s">
        <v>39</v>
      </c>
      <c r="D2230" s="448"/>
      <c r="E2230" s="448"/>
      <c r="F2230" s="2"/>
      <c r="G2230" s="454"/>
      <c r="H2230" s="143"/>
      <c r="I2230" s="101"/>
      <c r="J2230" s="443" t="s">
        <v>303</v>
      </c>
      <c r="K2230" s="85">
        <v>50</v>
      </c>
      <c r="L2230" s="166">
        <v>20000</v>
      </c>
      <c r="M2230" s="166">
        <v>20000</v>
      </c>
      <c r="N2230" s="166"/>
      <c r="O2230" s="166"/>
      <c r="P2230" s="166"/>
      <c r="Q2230" s="186">
        <f t="shared" si="756"/>
        <v>20000</v>
      </c>
      <c r="U2230" s="369"/>
    </row>
    <row r="2231" spans="1:41" s="359" customFormat="1" ht="48" customHeight="1" x14ac:dyDescent="0.3">
      <c r="A2231" s="473"/>
      <c r="B2231" s="454">
        <v>71956000</v>
      </c>
      <c r="C2231" s="448" t="s">
        <v>39</v>
      </c>
      <c r="D2231" s="448"/>
      <c r="E2231" s="448"/>
      <c r="F2231" s="7"/>
      <c r="G2231" s="454"/>
      <c r="H2231" s="143"/>
      <c r="I2231" s="101"/>
      <c r="J2231" s="5" t="s">
        <v>185</v>
      </c>
      <c r="K2231" s="2">
        <v>20</v>
      </c>
      <c r="L2231" s="166">
        <v>140012</v>
      </c>
      <c r="M2231" s="189"/>
      <c r="N2231" s="190"/>
      <c r="O2231" s="189">
        <f>L2231*95/100</f>
        <v>133011.4</v>
      </c>
      <c r="P2231" s="186">
        <f>L2231-O2231</f>
        <v>7000.6000000000058</v>
      </c>
      <c r="Q2231" s="186">
        <f t="shared" si="756"/>
        <v>140012</v>
      </c>
      <c r="R2231" s="358"/>
      <c r="S2231" s="358"/>
      <c r="T2231" s="358"/>
      <c r="U2231" s="373"/>
      <c r="V2231" s="358"/>
      <c r="W2231" s="358"/>
      <c r="X2231" s="358"/>
      <c r="Y2231" s="358"/>
      <c r="Z2231" s="358"/>
      <c r="AA2231" s="358"/>
      <c r="AB2231" s="358"/>
      <c r="AC2231" s="358"/>
      <c r="AD2231" s="358"/>
      <c r="AE2231" s="358"/>
      <c r="AF2231" s="358"/>
      <c r="AG2231" s="358"/>
      <c r="AH2231" s="358"/>
      <c r="AI2231" s="358"/>
      <c r="AJ2231" s="358"/>
      <c r="AK2231" s="358"/>
      <c r="AL2231" s="352"/>
      <c r="AM2231" s="358"/>
      <c r="AN2231" s="358"/>
      <c r="AO2231" s="358"/>
    </row>
    <row r="2232" spans="1:41" s="359" customFormat="1" ht="18.75" x14ac:dyDescent="0.3">
      <c r="A2232" s="471">
        <v>72</v>
      </c>
      <c r="B2232" s="454">
        <v>71956000</v>
      </c>
      <c r="C2232" s="448" t="s">
        <v>39</v>
      </c>
      <c r="D2232" s="448" t="s">
        <v>39</v>
      </c>
      <c r="E2232" s="448" t="s">
        <v>165</v>
      </c>
      <c r="F2232" s="7">
        <v>15</v>
      </c>
      <c r="G2232" s="454" t="s">
        <v>68</v>
      </c>
      <c r="H2232" s="143">
        <v>4973.3999999999996</v>
      </c>
      <c r="I2232" s="101">
        <v>241</v>
      </c>
      <c r="J2232" s="5" t="s">
        <v>184</v>
      </c>
      <c r="K2232" s="2" t="s">
        <v>5</v>
      </c>
      <c r="L2232" s="166">
        <f>L2233+L2234</f>
        <v>202661</v>
      </c>
      <c r="M2232" s="166">
        <f t="shared" ref="M2232:P2232" si="796">M2233+M2234</f>
        <v>20000</v>
      </c>
      <c r="N2232" s="166">
        <f t="shared" si="796"/>
        <v>0</v>
      </c>
      <c r="O2232" s="166">
        <f t="shared" si="796"/>
        <v>173527.95</v>
      </c>
      <c r="P2232" s="166">
        <f t="shared" si="796"/>
        <v>9133.0499999999884</v>
      </c>
      <c r="Q2232" s="186">
        <f t="shared" si="756"/>
        <v>202661</v>
      </c>
      <c r="R2232" s="358"/>
      <c r="S2232" s="358"/>
      <c r="T2232" s="358"/>
      <c r="U2232" s="373"/>
      <c r="V2232" s="358"/>
      <c r="W2232" s="358"/>
      <c r="X2232" s="358"/>
      <c r="Y2232" s="358"/>
      <c r="Z2232" s="358"/>
      <c r="AA2232" s="358"/>
      <c r="AB2232" s="358"/>
      <c r="AC2232" s="358"/>
      <c r="AD2232" s="358"/>
      <c r="AE2232" s="358"/>
      <c r="AF2232" s="358"/>
      <c r="AG2232" s="358"/>
      <c r="AH2232" s="358"/>
      <c r="AI2232" s="358"/>
      <c r="AJ2232" s="358"/>
      <c r="AK2232" s="358"/>
      <c r="AL2232" s="352"/>
      <c r="AM2232" s="358"/>
      <c r="AN2232" s="358"/>
      <c r="AO2232" s="358"/>
    </row>
    <row r="2233" spans="1:41" s="353" customFormat="1" ht="19.5" customHeight="1" x14ac:dyDescent="0.25">
      <c r="A2233" s="472"/>
      <c r="B2233" s="454">
        <v>71956000</v>
      </c>
      <c r="C2233" s="448" t="s">
        <v>39</v>
      </c>
      <c r="D2233" s="448"/>
      <c r="E2233" s="448"/>
      <c r="F2233" s="2"/>
      <c r="G2233" s="454"/>
      <c r="H2233" s="143"/>
      <c r="I2233" s="101"/>
      <c r="J2233" s="443" t="s">
        <v>303</v>
      </c>
      <c r="K2233" s="85">
        <v>50</v>
      </c>
      <c r="L2233" s="166">
        <v>20000</v>
      </c>
      <c r="M2233" s="166">
        <v>20000</v>
      </c>
      <c r="N2233" s="166"/>
      <c r="O2233" s="166"/>
      <c r="P2233" s="166"/>
      <c r="Q2233" s="186">
        <f t="shared" si="756"/>
        <v>20000</v>
      </c>
      <c r="U2233" s="369"/>
    </row>
    <row r="2234" spans="1:41" s="359" customFormat="1" ht="48" customHeight="1" x14ac:dyDescent="0.3">
      <c r="A2234" s="473"/>
      <c r="B2234" s="454">
        <v>71956000</v>
      </c>
      <c r="C2234" s="448" t="s">
        <v>39</v>
      </c>
      <c r="D2234" s="448"/>
      <c r="E2234" s="448"/>
      <c r="F2234" s="7"/>
      <c r="G2234" s="454"/>
      <c r="H2234" s="143"/>
      <c r="I2234" s="101"/>
      <c r="J2234" s="5" t="s">
        <v>185</v>
      </c>
      <c r="K2234" s="2">
        <v>20</v>
      </c>
      <c r="L2234" s="166">
        <v>182661</v>
      </c>
      <c r="M2234" s="189"/>
      <c r="N2234" s="189"/>
      <c r="O2234" s="189">
        <f>L2234*95/100</f>
        <v>173527.95</v>
      </c>
      <c r="P2234" s="186">
        <f>L2234-O2234</f>
        <v>9133.0499999999884</v>
      </c>
      <c r="Q2234" s="186">
        <f t="shared" si="756"/>
        <v>182661</v>
      </c>
      <c r="R2234" s="358"/>
      <c r="S2234" s="358"/>
      <c r="T2234" s="358"/>
      <c r="U2234" s="373"/>
      <c r="V2234" s="358"/>
      <c r="W2234" s="358"/>
      <c r="X2234" s="358"/>
      <c r="Y2234" s="358"/>
      <c r="Z2234" s="358"/>
      <c r="AA2234" s="358"/>
      <c r="AB2234" s="358"/>
      <c r="AC2234" s="358"/>
      <c r="AD2234" s="358"/>
      <c r="AE2234" s="358"/>
      <c r="AF2234" s="358"/>
      <c r="AG2234" s="358"/>
      <c r="AH2234" s="358"/>
      <c r="AI2234" s="358"/>
      <c r="AJ2234" s="358"/>
      <c r="AK2234" s="358"/>
      <c r="AL2234" s="352"/>
      <c r="AM2234" s="358"/>
      <c r="AN2234" s="358"/>
      <c r="AO2234" s="358"/>
    </row>
    <row r="2235" spans="1:41" s="359" customFormat="1" ht="18.75" x14ac:dyDescent="0.3">
      <c r="A2235" s="471">
        <v>73</v>
      </c>
      <c r="B2235" s="454">
        <v>71956000</v>
      </c>
      <c r="C2235" s="448" t="s">
        <v>39</v>
      </c>
      <c r="D2235" s="448" t="s">
        <v>39</v>
      </c>
      <c r="E2235" s="448" t="s">
        <v>322</v>
      </c>
      <c r="F2235" s="7">
        <v>5</v>
      </c>
      <c r="G2235" s="454" t="s">
        <v>68</v>
      </c>
      <c r="H2235" s="143">
        <v>3649.2</v>
      </c>
      <c r="I2235" s="101">
        <v>179</v>
      </c>
      <c r="J2235" s="5" t="s">
        <v>184</v>
      </c>
      <c r="K2235" s="2" t="s">
        <v>5</v>
      </c>
      <c r="L2235" s="166">
        <f>L2236+L2237</f>
        <v>646515</v>
      </c>
      <c r="M2235" s="166">
        <f t="shared" ref="M2235:P2235" si="797">M2236+M2237</f>
        <v>20000</v>
      </c>
      <c r="N2235" s="166">
        <f t="shared" si="797"/>
        <v>0</v>
      </c>
      <c r="O2235" s="166">
        <f t="shared" si="797"/>
        <v>595189.25</v>
      </c>
      <c r="P2235" s="166">
        <f t="shared" si="797"/>
        <v>31325.75</v>
      </c>
      <c r="Q2235" s="186">
        <f t="shared" si="756"/>
        <v>646515</v>
      </c>
      <c r="R2235" s="358"/>
      <c r="S2235" s="358"/>
      <c r="T2235" s="358"/>
      <c r="U2235" s="373"/>
      <c r="V2235" s="358"/>
      <c r="W2235" s="358"/>
      <c r="X2235" s="358"/>
      <c r="Y2235" s="358"/>
      <c r="Z2235" s="358"/>
      <c r="AA2235" s="358"/>
      <c r="AB2235" s="358"/>
      <c r="AC2235" s="358"/>
      <c r="AD2235" s="358"/>
      <c r="AE2235" s="358"/>
      <c r="AF2235" s="358"/>
      <c r="AG2235" s="358"/>
      <c r="AH2235" s="358"/>
      <c r="AI2235" s="358"/>
      <c r="AJ2235" s="358"/>
      <c r="AK2235" s="358"/>
      <c r="AL2235" s="352"/>
      <c r="AM2235" s="358"/>
      <c r="AN2235" s="358"/>
      <c r="AO2235" s="358"/>
    </row>
    <row r="2236" spans="1:41" s="353" customFormat="1" ht="19.5" customHeight="1" x14ac:dyDescent="0.25">
      <c r="A2236" s="472"/>
      <c r="B2236" s="454">
        <v>71956000</v>
      </c>
      <c r="C2236" s="448" t="s">
        <v>39</v>
      </c>
      <c r="D2236" s="448"/>
      <c r="E2236" s="448"/>
      <c r="F2236" s="2"/>
      <c r="G2236" s="454"/>
      <c r="H2236" s="143"/>
      <c r="I2236" s="101"/>
      <c r="J2236" s="443" t="s">
        <v>303</v>
      </c>
      <c r="K2236" s="85">
        <v>50</v>
      </c>
      <c r="L2236" s="166">
        <v>20000</v>
      </c>
      <c r="M2236" s="166">
        <v>20000</v>
      </c>
      <c r="N2236" s="166"/>
      <c r="O2236" s="166"/>
      <c r="P2236" s="166"/>
      <c r="Q2236" s="186">
        <f t="shared" si="756"/>
        <v>20000</v>
      </c>
      <c r="U2236" s="369"/>
    </row>
    <row r="2237" spans="1:41" s="359" customFormat="1" ht="48" customHeight="1" x14ac:dyDescent="0.3">
      <c r="A2237" s="473"/>
      <c r="B2237" s="454">
        <v>71956000</v>
      </c>
      <c r="C2237" s="448" t="s">
        <v>39</v>
      </c>
      <c r="D2237" s="448"/>
      <c r="E2237" s="448"/>
      <c r="F2237" s="7"/>
      <c r="G2237" s="454"/>
      <c r="H2237" s="143"/>
      <c r="I2237" s="101"/>
      <c r="J2237" s="5" t="s">
        <v>185</v>
      </c>
      <c r="K2237" s="2">
        <v>20</v>
      </c>
      <c r="L2237" s="166">
        <v>626515</v>
      </c>
      <c r="M2237" s="189"/>
      <c r="N2237" s="190"/>
      <c r="O2237" s="189">
        <f>L2237*95/100</f>
        <v>595189.25</v>
      </c>
      <c r="P2237" s="186">
        <f>L2237-O2237</f>
        <v>31325.75</v>
      </c>
      <c r="Q2237" s="186">
        <f t="shared" si="756"/>
        <v>626515</v>
      </c>
      <c r="R2237" s="358"/>
      <c r="S2237" s="358"/>
      <c r="T2237" s="358"/>
      <c r="U2237" s="373"/>
      <c r="V2237" s="358"/>
      <c r="W2237" s="358"/>
      <c r="X2237" s="358"/>
      <c r="Y2237" s="358"/>
      <c r="Z2237" s="358"/>
      <c r="AA2237" s="358"/>
      <c r="AB2237" s="358"/>
      <c r="AC2237" s="358"/>
      <c r="AD2237" s="358"/>
      <c r="AE2237" s="358"/>
      <c r="AF2237" s="358"/>
      <c r="AG2237" s="358"/>
      <c r="AH2237" s="358"/>
      <c r="AI2237" s="358"/>
      <c r="AJ2237" s="358"/>
      <c r="AK2237" s="358"/>
      <c r="AL2237" s="352"/>
      <c r="AM2237" s="358"/>
      <c r="AN2237" s="358"/>
      <c r="AO2237" s="358"/>
    </row>
    <row r="2238" spans="1:41" s="359" customFormat="1" ht="18.75" x14ac:dyDescent="0.3">
      <c r="A2238" s="471">
        <v>74</v>
      </c>
      <c r="B2238" s="454">
        <v>71956000</v>
      </c>
      <c r="C2238" s="448" t="s">
        <v>39</v>
      </c>
      <c r="D2238" s="448" t="s">
        <v>39</v>
      </c>
      <c r="E2238" s="448" t="s">
        <v>135</v>
      </c>
      <c r="F2238" s="7">
        <v>21</v>
      </c>
      <c r="G2238" s="454" t="s">
        <v>68</v>
      </c>
      <c r="H2238" s="143">
        <v>4607.5</v>
      </c>
      <c r="I2238" s="101">
        <v>222</v>
      </c>
      <c r="J2238" s="5" t="s">
        <v>184</v>
      </c>
      <c r="K2238" s="2" t="s">
        <v>5</v>
      </c>
      <c r="L2238" s="166">
        <f>L2239+L2240</f>
        <v>164567</v>
      </c>
      <c r="M2238" s="166">
        <f t="shared" ref="M2238:P2238" si="798">M2239+M2240</f>
        <v>20000</v>
      </c>
      <c r="N2238" s="166">
        <f t="shared" si="798"/>
        <v>0</v>
      </c>
      <c r="O2238" s="166">
        <f t="shared" si="798"/>
        <v>137338.65</v>
      </c>
      <c r="P2238" s="166">
        <f t="shared" si="798"/>
        <v>7228.3500000000058</v>
      </c>
      <c r="Q2238" s="186">
        <f t="shared" si="756"/>
        <v>164567</v>
      </c>
      <c r="R2238" s="358"/>
      <c r="S2238" s="358"/>
      <c r="T2238" s="358"/>
      <c r="U2238" s="373"/>
      <c r="V2238" s="358"/>
      <c r="W2238" s="358"/>
      <c r="X2238" s="358"/>
      <c r="Y2238" s="358"/>
      <c r="Z2238" s="358"/>
      <c r="AA2238" s="358"/>
      <c r="AB2238" s="358"/>
      <c r="AC2238" s="358"/>
      <c r="AD2238" s="358"/>
      <c r="AE2238" s="358"/>
      <c r="AF2238" s="358"/>
      <c r="AG2238" s="358"/>
      <c r="AH2238" s="358"/>
      <c r="AI2238" s="358"/>
      <c r="AJ2238" s="358"/>
      <c r="AK2238" s="358"/>
      <c r="AL2238" s="352"/>
      <c r="AM2238" s="358"/>
      <c r="AN2238" s="358"/>
      <c r="AO2238" s="358"/>
    </row>
    <row r="2239" spans="1:41" s="353" customFormat="1" ht="19.5" customHeight="1" x14ac:dyDescent="0.25">
      <c r="A2239" s="472"/>
      <c r="B2239" s="454">
        <v>71956000</v>
      </c>
      <c r="C2239" s="448" t="s">
        <v>39</v>
      </c>
      <c r="D2239" s="448"/>
      <c r="E2239" s="448"/>
      <c r="F2239" s="2"/>
      <c r="G2239" s="454"/>
      <c r="H2239" s="143"/>
      <c r="I2239" s="101"/>
      <c r="J2239" s="443" t="s">
        <v>303</v>
      </c>
      <c r="K2239" s="85">
        <v>50</v>
      </c>
      <c r="L2239" s="166">
        <v>20000</v>
      </c>
      <c r="M2239" s="166">
        <v>20000</v>
      </c>
      <c r="N2239" s="166"/>
      <c r="O2239" s="166"/>
      <c r="P2239" s="166"/>
      <c r="Q2239" s="186">
        <f t="shared" si="756"/>
        <v>20000</v>
      </c>
      <c r="U2239" s="369"/>
    </row>
    <row r="2240" spans="1:41" s="359" customFormat="1" ht="48" customHeight="1" x14ac:dyDescent="0.3">
      <c r="A2240" s="473"/>
      <c r="B2240" s="454">
        <v>71956000</v>
      </c>
      <c r="C2240" s="448" t="s">
        <v>39</v>
      </c>
      <c r="D2240" s="448"/>
      <c r="E2240" s="448"/>
      <c r="F2240" s="101"/>
      <c r="G2240" s="454"/>
      <c r="H2240" s="143"/>
      <c r="I2240" s="101"/>
      <c r="J2240" s="5" t="s">
        <v>185</v>
      </c>
      <c r="K2240" s="2">
        <v>20</v>
      </c>
      <c r="L2240" s="166">
        <v>144567</v>
      </c>
      <c r="M2240" s="189"/>
      <c r="N2240" s="189"/>
      <c r="O2240" s="189">
        <f>L2240*95/100</f>
        <v>137338.65</v>
      </c>
      <c r="P2240" s="186">
        <f>L2240-O2240</f>
        <v>7228.3500000000058</v>
      </c>
      <c r="Q2240" s="186">
        <f t="shared" si="756"/>
        <v>144567</v>
      </c>
      <c r="R2240" s="358"/>
      <c r="S2240" s="358"/>
      <c r="T2240" s="358"/>
      <c r="U2240" s="373"/>
      <c r="V2240" s="358"/>
      <c r="W2240" s="358"/>
      <c r="X2240" s="358"/>
      <c r="Y2240" s="358"/>
      <c r="Z2240" s="358"/>
      <c r="AA2240" s="358"/>
      <c r="AB2240" s="358"/>
      <c r="AC2240" s="358"/>
      <c r="AD2240" s="358"/>
      <c r="AE2240" s="358"/>
      <c r="AF2240" s="358"/>
      <c r="AG2240" s="358"/>
      <c r="AH2240" s="358"/>
      <c r="AI2240" s="358"/>
      <c r="AJ2240" s="358"/>
      <c r="AK2240" s="358"/>
      <c r="AL2240" s="352"/>
      <c r="AM2240" s="358"/>
      <c r="AN2240" s="358"/>
      <c r="AO2240" s="358"/>
    </row>
    <row r="2241" spans="1:41" s="359" customFormat="1" ht="18.75" x14ac:dyDescent="0.3">
      <c r="A2241" s="471">
        <v>75</v>
      </c>
      <c r="B2241" s="454">
        <v>71956000</v>
      </c>
      <c r="C2241" s="448" t="s">
        <v>39</v>
      </c>
      <c r="D2241" s="448" t="s">
        <v>39</v>
      </c>
      <c r="E2241" s="448" t="s">
        <v>323</v>
      </c>
      <c r="F2241" s="101" t="s">
        <v>107</v>
      </c>
      <c r="G2241" s="454" t="s">
        <v>68</v>
      </c>
      <c r="H2241" s="143">
        <v>1375.4</v>
      </c>
      <c r="I2241" s="101">
        <v>86</v>
      </c>
      <c r="J2241" s="5" t="s">
        <v>184</v>
      </c>
      <c r="K2241" s="2" t="s">
        <v>5</v>
      </c>
      <c r="L2241" s="166">
        <f>L2242+L2243</f>
        <v>128380</v>
      </c>
      <c r="M2241" s="166">
        <f t="shared" ref="M2241:P2241" si="799">M2242+M2243</f>
        <v>20000</v>
      </c>
      <c r="N2241" s="166">
        <f t="shared" si="799"/>
        <v>0</v>
      </c>
      <c r="O2241" s="166">
        <f t="shared" si="799"/>
        <v>102961</v>
      </c>
      <c r="P2241" s="166">
        <f t="shared" si="799"/>
        <v>5419</v>
      </c>
      <c r="Q2241" s="186">
        <f t="shared" si="756"/>
        <v>128380</v>
      </c>
      <c r="R2241" s="358"/>
      <c r="S2241" s="358"/>
      <c r="T2241" s="358"/>
      <c r="U2241" s="373"/>
      <c r="V2241" s="358"/>
      <c r="W2241" s="358"/>
      <c r="X2241" s="358"/>
      <c r="Y2241" s="358"/>
      <c r="Z2241" s="358"/>
      <c r="AA2241" s="358"/>
      <c r="AB2241" s="358"/>
      <c r="AC2241" s="358"/>
      <c r="AD2241" s="358"/>
      <c r="AE2241" s="358"/>
      <c r="AF2241" s="358"/>
      <c r="AG2241" s="358"/>
      <c r="AH2241" s="358"/>
      <c r="AI2241" s="358"/>
      <c r="AJ2241" s="358"/>
      <c r="AK2241" s="358"/>
      <c r="AL2241" s="352"/>
      <c r="AM2241" s="358"/>
      <c r="AN2241" s="358"/>
      <c r="AO2241" s="358"/>
    </row>
    <row r="2242" spans="1:41" s="353" customFormat="1" ht="19.5" customHeight="1" x14ac:dyDescent="0.25">
      <c r="A2242" s="472"/>
      <c r="B2242" s="454">
        <v>71956000</v>
      </c>
      <c r="C2242" s="448" t="s">
        <v>39</v>
      </c>
      <c r="D2242" s="448"/>
      <c r="E2242" s="448"/>
      <c r="F2242" s="2"/>
      <c r="G2242" s="454"/>
      <c r="H2242" s="143"/>
      <c r="I2242" s="101"/>
      <c r="J2242" s="443" t="s">
        <v>303</v>
      </c>
      <c r="K2242" s="85">
        <v>50</v>
      </c>
      <c r="L2242" s="166">
        <v>20000</v>
      </c>
      <c r="M2242" s="166">
        <v>20000</v>
      </c>
      <c r="N2242" s="166"/>
      <c r="O2242" s="166"/>
      <c r="P2242" s="166"/>
      <c r="Q2242" s="186">
        <f t="shared" si="756"/>
        <v>20000</v>
      </c>
      <c r="U2242" s="369"/>
    </row>
    <row r="2243" spans="1:41" s="359" customFormat="1" ht="48" customHeight="1" x14ac:dyDescent="0.3">
      <c r="A2243" s="473"/>
      <c r="B2243" s="454">
        <v>71956000</v>
      </c>
      <c r="C2243" s="448" t="s">
        <v>39</v>
      </c>
      <c r="D2243" s="448"/>
      <c r="E2243" s="448"/>
      <c r="F2243" s="101"/>
      <c r="G2243" s="454"/>
      <c r="H2243" s="143"/>
      <c r="I2243" s="101"/>
      <c r="J2243" s="5" t="s">
        <v>185</v>
      </c>
      <c r="K2243" s="2">
        <v>20</v>
      </c>
      <c r="L2243" s="166">
        <v>108380</v>
      </c>
      <c r="M2243" s="189"/>
      <c r="N2243" s="190"/>
      <c r="O2243" s="189">
        <f>L2243*95/100</f>
        <v>102961</v>
      </c>
      <c r="P2243" s="186">
        <f>L2243-O2243</f>
        <v>5419</v>
      </c>
      <c r="Q2243" s="186">
        <f t="shared" si="756"/>
        <v>108380</v>
      </c>
      <c r="R2243" s="358"/>
      <c r="S2243" s="358"/>
      <c r="T2243" s="358"/>
      <c r="U2243" s="373"/>
      <c r="V2243" s="358"/>
      <c r="W2243" s="358"/>
      <c r="X2243" s="358"/>
      <c r="Y2243" s="358"/>
      <c r="Z2243" s="358"/>
      <c r="AA2243" s="358"/>
      <c r="AB2243" s="358"/>
      <c r="AC2243" s="358"/>
      <c r="AD2243" s="358"/>
      <c r="AE2243" s="358"/>
      <c r="AF2243" s="358"/>
      <c r="AG2243" s="358"/>
      <c r="AH2243" s="358"/>
      <c r="AI2243" s="358"/>
      <c r="AJ2243" s="358"/>
      <c r="AK2243" s="358"/>
      <c r="AL2243" s="352"/>
      <c r="AM2243" s="358"/>
      <c r="AN2243" s="358"/>
      <c r="AO2243" s="358"/>
    </row>
    <row r="2244" spans="1:41" ht="18" customHeight="1" x14ac:dyDescent="0.25">
      <c r="A2244" s="480" t="s">
        <v>272</v>
      </c>
      <c r="B2244" s="481"/>
      <c r="C2244" s="481"/>
      <c r="D2244" s="481"/>
      <c r="E2244" s="482"/>
      <c r="F2244" s="101">
        <v>32</v>
      </c>
      <c r="G2244" s="454" t="s">
        <v>5</v>
      </c>
      <c r="H2244" s="144">
        <f t="shared" ref="H2244:I2244" si="800">H2246+H2249+H2254+H2257+H2266+H2275+H2278+H2287+H2290+H2299+H2308+H2313+H2318+H2323+H2355+H2358+H2361+H2364+H2367+H2370+H2373+H2376+H2379+H2382+H2385+H2388++H2391+H2394+H2397+H2332+H2342+H2348</f>
        <v>111392.59999999999</v>
      </c>
      <c r="I2244" s="173">
        <f t="shared" si="800"/>
        <v>5314</v>
      </c>
      <c r="J2244" s="454" t="s">
        <v>5</v>
      </c>
      <c r="K2244" s="7" t="s">
        <v>5</v>
      </c>
      <c r="L2244" s="144">
        <f>L2246+L2249+L2254+L2257+L2266+L2275+L2278+L2287+L2290+L2299+L2308+L2313+L2318+L2323+L2355+L2358+L2361+L2364+L2367+L2370+L2373+L2376+L2379+L2382+L2385+L2388++L2391+L2394+L2397+L2332+L2342+L2348</f>
        <v>236233097</v>
      </c>
      <c r="M2244" s="144">
        <f t="shared" ref="M2244:P2244" si="801">M2246+M2249+M2254+M2257+M2266+M2275+M2278+M2287+M2290+M2299+M2308+M2313+M2318+M2323+M2355+M2358+M2361+M2364+M2367+M2370+M2373+M2376+M2379+M2382+M2385+M2388++M2391+M2394+M2397+M2332+M2342+M2348</f>
        <v>231388708</v>
      </c>
      <c r="N2244" s="144">
        <f t="shared" si="801"/>
        <v>0</v>
      </c>
      <c r="O2244" s="144">
        <f>O2246+O2249+O2254+O2257+O2266+O2275+O2278+O2287+O2290+O2299+O2308+O2313+O2318+O2323+O2355+O2358+O2361+O2364+O2367+O2370+O2373+O2376+O2379+O2382+O2385+O2388++O2391+O2394+O2397+O2332+O2342+O2348+O2245</f>
        <v>5700000</v>
      </c>
      <c r="P2244" s="144">
        <f t="shared" si="801"/>
        <v>242219.44999999995</v>
      </c>
      <c r="Q2244" s="186">
        <f t="shared" si="756"/>
        <v>237330927.44999999</v>
      </c>
    </row>
    <row r="2245" spans="1:41" ht="18" customHeight="1" x14ac:dyDescent="0.25">
      <c r="A2245" s="448"/>
      <c r="B2245" s="480" t="s">
        <v>97</v>
      </c>
      <c r="C2245" s="481"/>
      <c r="D2245" s="481"/>
      <c r="E2245" s="481"/>
      <c r="F2245" s="481"/>
      <c r="G2245" s="481"/>
      <c r="H2245" s="481"/>
      <c r="I2245" s="482"/>
      <c r="J2245" s="454" t="s">
        <v>5</v>
      </c>
      <c r="K2245" s="7" t="s">
        <v>5</v>
      </c>
      <c r="L2245" s="188"/>
      <c r="M2245" s="188"/>
      <c r="N2245" s="188"/>
      <c r="O2245" s="188">
        <v>1097830.45</v>
      </c>
      <c r="P2245" s="188"/>
      <c r="Q2245" s="186">
        <f t="shared" si="756"/>
        <v>1097830.45</v>
      </c>
    </row>
    <row r="2246" spans="1:41" ht="18" customHeight="1" x14ac:dyDescent="0.25">
      <c r="A2246" s="440">
        <v>1</v>
      </c>
      <c r="B2246" s="4">
        <v>71958000</v>
      </c>
      <c r="C2246" s="15" t="s">
        <v>32</v>
      </c>
      <c r="D2246" s="15" t="s">
        <v>32</v>
      </c>
      <c r="E2246" s="15" t="s">
        <v>88</v>
      </c>
      <c r="F2246" s="177" t="s">
        <v>273</v>
      </c>
      <c r="G2246" s="4" t="s">
        <v>68</v>
      </c>
      <c r="H2246" s="149">
        <v>2463</v>
      </c>
      <c r="I2246" s="177">
        <v>93</v>
      </c>
      <c r="J2246" s="448" t="s">
        <v>184</v>
      </c>
      <c r="K2246" s="4" t="s">
        <v>5</v>
      </c>
      <c r="L2246" s="189">
        <f>L2247+L2248</f>
        <v>4755000</v>
      </c>
      <c r="M2246" s="189">
        <f t="shared" ref="M2246:P2246" si="802">M2247+M2248</f>
        <v>4755000</v>
      </c>
      <c r="N2246" s="189">
        <f t="shared" si="802"/>
        <v>0</v>
      </c>
      <c r="O2246" s="189">
        <f t="shared" si="802"/>
        <v>0</v>
      </c>
      <c r="P2246" s="189">
        <f t="shared" si="802"/>
        <v>0</v>
      </c>
      <c r="Q2246" s="186">
        <f t="shared" si="756"/>
        <v>4755000</v>
      </c>
    </row>
    <row r="2247" spans="1:41" ht="18" customHeight="1" x14ac:dyDescent="0.25">
      <c r="A2247" s="441"/>
      <c r="B2247" s="4">
        <v>71958000</v>
      </c>
      <c r="C2247" s="15" t="s">
        <v>32</v>
      </c>
      <c r="D2247" s="15"/>
      <c r="E2247" s="15"/>
      <c r="F2247" s="177"/>
      <c r="G2247" s="4"/>
      <c r="H2247" s="149"/>
      <c r="I2247" s="177"/>
      <c r="J2247" s="15" t="s">
        <v>191</v>
      </c>
      <c r="K2247" s="20" t="s">
        <v>9</v>
      </c>
      <c r="L2247" s="189">
        <v>4655370</v>
      </c>
      <c r="M2247" s="189">
        <v>4655370</v>
      </c>
      <c r="N2247" s="164"/>
      <c r="O2247" s="164"/>
      <c r="P2247" s="164"/>
      <c r="Q2247" s="186">
        <f t="shared" si="756"/>
        <v>4655370</v>
      </c>
    </row>
    <row r="2248" spans="1:41" ht="18" customHeight="1" x14ac:dyDescent="0.25">
      <c r="A2248" s="442"/>
      <c r="B2248" s="4">
        <v>71958000</v>
      </c>
      <c r="C2248" s="15" t="s">
        <v>32</v>
      </c>
      <c r="D2248" s="15"/>
      <c r="E2248" s="15"/>
      <c r="F2248" s="177"/>
      <c r="G2248" s="4"/>
      <c r="H2248" s="149"/>
      <c r="I2248" s="177"/>
      <c r="J2248" s="15" t="s">
        <v>189</v>
      </c>
      <c r="K2248" s="4">
        <v>21</v>
      </c>
      <c r="L2248" s="189">
        <v>99630</v>
      </c>
      <c r="M2248" s="189">
        <v>99630</v>
      </c>
      <c r="N2248" s="164"/>
      <c r="O2248" s="225"/>
      <c r="P2248" s="225"/>
      <c r="Q2248" s="186">
        <f t="shared" si="756"/>
        <v>99630</v>
      </c>
    </row>
    <row r="2249" spans="1:41" ht="18" customHeight="1" x14ac:dyDescent="0.25">
      <c r="A2249" s="440">
        <v>2</v>
      </c>
      <c r="B2249" s="4">
        <v>71958000</v>
      </c>
      <c r="C2249" s="15" t="s">
        <v>32</v>
      </c>
      <c r="D2249" s="15" t="s">
        <v>32</v>
      </c>
      <c r="E2249" s="15" t="s">
        <v>35</v>
      </c>
      <c r="F2249" s="177">
        <v>36</v>
      </c>
      <c r="G2249" s="4" t="s">
        <v>68</v>
      </c>
      <c r="H2249" s="149">
        <v>2289.4</v>
      </c>
      <c r="I2249" s="177">
        <v>100</v>
      </c>
      <c r="J2249" s="448" t="s">
        <v>184</v>
      </c>
      <c r="K2249" s="4" t="s">
        <v>5</v>
      </c>
      <c r="L2249" s="189">
        <f>L2250+L2251+L2252+L2253</f>
        <v>4169080</v>
      </c>
      <c r="M2249" s="189">
        <f t="shared" ref="M2249:P2249" si="803">M2250+M2251+M2252+M2253</f>
        <v>4044600</v>
      </c>
      <c r="N2249" s="189">
        <f t="shared" si="803"/>
        <v>0</v>
      </c>
      <c r="O2249" s="189">
        <f t="shared" si="803"/>
        <v>118256</v>
      </c>
      <c r="P2249" s="189">
        <f t="shared" si="803"/>
        <v>6224</v>
      </c>
      <c r="Q2249" s="186">
        <f t="shared" si="756"/>
        <v>4169080</v>
      </c>
    </row>
    <row r="2250" spans="1:41" ht="48" customHeight="1" x14ac:dyDescent="0.25">
      <c r="A2250" s="441"/>
      <c r="B2250" s="4">
        <v>71958000</v>
      </c>
      <c r="C2250" s="15" t="s">
        <v>32</v>
      </c>
      <c r="D2250" s="15"/>
      <c r="E2250" s="15"/>
      <c r="F2250" s="177"/>
      <c r="G2250" s="4"/>
      <c r="H2250" s="149"/>
      <c r="I2250" s="177"/>
      <c r="J2250" s="5" t="s">
        <v>185</v>
      </c>
      <c r="K2250" s="98">
        <v>20</v>
      </c>
      <c r="L2250" s="189">
        <v>124480</v>
      </c>
      <c r="M2250" s="164"/>
      <c r="N2250" s="164"/>
      <c r="O2250" s="189">
        <f>L2250*95/100</f>
        <v>118256</v>
      </c>
      <c r="P2250" s="186">
        <f>L2250-O2250</f>
        <v>6224</v>
      </c>
      <c r="Q2250" s="186">
        <f t="shared" si="756"/>
        <v>124480</v>
      </c>
      <c r="R2250" s="140"/>
    </row>
    <row r="2251" spans="1:41" s="391" customFormat="1" ht="19.5" customHeight="1" x14ac:dyDescent="0.25">
      <c r="A2251" s="441"/>
      <c r="B2251" s="4">
        <v>71958000</v>
      </c>
      <c r="C2251" s="15" t="s">
        <v>32</v>
      </c>
      <c r="D2251" s="448"/>
      <c r="E2251" s="448"/>
      <c r="F2251" s="2"/>
      <c r="G2251" s="454"/>
      <c r="H2251" s="143"/>
      <c r="I2251" s="101"/>
      <c r="J2251" s="443" t="s">
        <v>303</v>
      </c>
      <c r="K2251" s="85">
        <v>50</v>
      </c>
      <c r="L2251" s="166">
        <v>20000</v>
      </c>
      <c r="M2251" s="166">
        <v>20000</v>
      </c>
      <c r="N2251" s="166"/>
      <c r="O2251" s="166"/>
      <c r="P2251" s="166"/>
      <c r="Q2251" s="186">
        <f t="shared" si="756"/>
        <v>20000</v>
      </c>
      <c r="U2251" s="397"/>
    </row>
    <row r="2252" spans="1:41" ht="33" customHeight="1" x14ac:dyDescent="0.25">
      <c r="A2252" s="441"/>
      <c r="B2252" s="4">
        <v>71958000</v>
      </c>
      <c r="C2252" s="15" t="s">
        <v>32</v>
      </c>
      <c r="D2252" s="15"/>
      <c r="E2252" s="15"/>
      <c r="F2252" s="177"/>
      <c r="G2252" s="4"/>
      <c r="H2252" s="149"/>
      <c r="I2252" s="177"/>
      <c r="J2252" s="16" t="s">
        <v>194</v>
      </c>
      <c r="K2252" s="2" t="s">
        <v>37</v>
      </c>
      <c r="L2252" s="189">
        <v>3940300</v>
      </c>
      <c r="M2252" s="189">
        <v>3940300</v>
      </c>
      <c r="N2252" s="164"/>
      <c r="O2252" s="225"/>
      <c r="P2252" s="225"/>
      <c r="Q2252" s="186">
        <f t="shared" si="756"/>
        <v>3940300</v>
      </c>
    </row>
    <row r="2253" spans="1:41" ht="18" customHeight="1" x14ac:dyDescent="0.25">
      <c r="A2253" s="442"/>
      <c r="B2253" s="4">
        <v>71958000</v>
      </c>
      <c r="C2253" s="15" t="s">
        <v>32</v>
      </c>
      <c r="D2253" s="15"/>
      <c r="E2253" s="15"/>
      <c r="F2253" s="177"/>
      <c r="G2253" s="4"/>
      <c r="H2253" s="149"/>
      <c r="I2253" s="177"/>
      <c r="J2253" s="15" t="s">
        <v>189</v>
      </c>
      <c r="K2253" s="4">
        <v>21</v>
      </c>
      <c r="L2253" s="189">
        <v>84300</v>
      </c>
      <c r="M2253" s="189">
        <v>84300</v>
      </c>
      <c r="N2253" s="164"/>
      <c r="O2253" s="164"/>
      <c r="P2253" s="164"/>
      <c r="Q2253" s="186">
        <f t="shared" si="756"/>
        <v>84300</v>
      </c>
    </row>
    <row r="2254" spans="1:41" ht="18" customHeight="1" x14ac:dyDescent="0.25">
      <c r="A2254" s="440">
        <v>3</v>
      </c>
      <c r="B2254" s="4">
        <v>71958000</v>
      </c>
      <c r="C2254" s="15" t="s">
        <v>32</v>
      </c>
      <c r="D2254" s="15" t="s">
        <v>32</v>
      </c>
      <c r="E2254" s="15" t="s">
        <v>35</v>
      </c>
      <c r="F2254" s="177">
        <v>38</v>
      </c>
      <c r="G2254" s="4" t="s">
        <v>68</v>
      </c>
      <c r="H2254" s="149">
        <v>2304.1999999999998</v>
      </c>
      <c r="I2254" s="177">
        <v>108</v>
      </c>
      <c r="J2254" s="448" t="s">
        <v>184</v>
      </c>
      <c r="K2254" s="4" t="s">
        <v>5</v>
      </c>
      <c r="L2254" s="189">
        <f>L2255+L2256</f>
        <v>4024600</v>
      </c>
      <c r="M2254" s="189">
        <f t="shared" ref="M2254:P2254" si="804">M2255+M2256</f>
        <v>4024600</v>
      </c>
      <c r="N2254" s="189">
        <f t="shared" si="804"/>
        <v>0</v>
      </c>
      <c r="O2254" s="189">
        <f t="shared" si="804"/>
        <v>0</v>
      </c>
      <c r="P2254" s="189">
        <f t="shared" si="804"/>
        <v>0</v>
      </c>
      <c r="Q2254" s="186">
        <f t="shared" si="756"/>
        <v>4024600</v>
      </c>
    </row>
    <row r="2255" spans="1:41" ht="33" customHeight="1" x14ac:dyDescent="0.25">
      <c r="A2255" s="441"/>
      <c r="B2255" s="4">
        <v>71958000</v>
      </c>
      <c r="C2255" s="15" t="s">
        <v>32</v>
      </c>
      <c r="D2255" s="15"/>
      <c r="E2255" s="15"/>
      <c r="F2255" s="177"/>
      <c r="G2255" s="4"/>
      <c r="H2255" s="149"/>
      <c r="I2255" s="177"/>
      <c r="J2255" s="16" t="s">
        <v>194</v>
      </c>
      <c r="K2255" s="2" t="s">
        <v>37</v>
      </c>
      <c r="L2255" s="189">
        <v>3940300</v>
      </c>
      <c r="M2255" s="189">
        <v>3940300</v>
      </c>
      <c r="N2255" s="164"/>
      <c r="O2255" s="225"/>
      <c r="P2255" s="225"/>
      <c r="Q2255" s="186">
        <f t="shared" si="756"/>
        <v>3940300</v>
      </c>
    </row>
    <row r="2256" spans="1:41" ht="18" customHeight="1" x14ac:dyDescent="0.25">
      <c r="A2256" s="442"/>
      <c r="B2256" s="4">
        <v>71958000</v>
      </c>
      <c r="C2256" s="15" t="s">
        <v>32</v>
      </c>
      <c r="D2256" s="15"/>
      <c r="E2256" s="15"/>
      <c r="F2256" s="177"/>
      <c r="G2256" s="4"/>
      <c r="H2256" s="149"/>
      <c r="I2256" s="177"/>
      <c r="J2256" s="15" t="s">
        <v>189</v>
      </c>
      <c r="K2256" s="4">
        <v>21</v>
      </c>
      <c r="L2256" s="189">
        <v>84300</v>
      </c>
      <c r="M2256" s="189">
        <v>84300</v>
      </c>
      <c r="N2256" s="164"/>
      <c r="O2256" s="164"/>
      <c r="P2256" s="164"/>
      <c r="Q2256" s="186">
        <f t="shared" si="756"/>
        <v>84300</v>
      </c>
    </row>
    <row r="2257" spans="1:17" ht="18" customHeight="1" x14ac:dyDescent="0.25">
      <c r="A2257" s="440">
        <v>4</v>
      </c>
      <c r="B2257" s="4">
        <v>71958000</v>
      </c>
      <c r="C2257" s="15" t="s">
        <v>32</v>
      </c>
      <c r="D2257" s="15" t="s">
        <v>32</v>
      </c>
      <c r="E2257" s="15" t="s">
        <v>23</v>
      </c>
      <c r="F2257" s="177">
        <v>14</v>
      </c>
      <c r="G2257" s="4" t="s">
        <v>68</v>
      </c>
      <c r="H2257" s="149">
        <v>4907.2</v>
      </c>
      <c r="I2257" s="177">
        <v>236</v>
      </c>
      <c r="J2257" s="448" t="s">
        <v>184</v>
      </c>
      <c r="K2257" s="4" t="s">
        <v>5</v>
      </c>
      <c r="L2257" s="189">
        <f>+L2258+L2259+L2260+L2261+L2262+L2263+L2264+L2265</f>
        <v>31626000</v>
      </c>
      <c r="M2257" s="189">
        <f t="shared" ref="M2257:P2257" si="805">+M2258+M2259+M2260+M2261+M2262+M2263+M2264+M2265</f>
        <v>31626000</v>
      </c>
      <c r="N2257" s="189">
        <f t="shared" si="805"/>
        <v>0</v>
      </c>
      <c r="O2257" s="189">
        <f t="shared" si="805"/>
        <v>0</v>
      </c>
      <c r="P2257" s="189">
        <f t="shared" si="805"/>
        <v>0</v>
      </c>
      <c r="Q2257" s="186">
        <f t="shared" si="756"/>
        <v>31626000</v>
      </c>
    </row>
    <row r="2258" spans="1:17" ht="18" customHeight="1" x14ac:dyDescent="0.25">
      <c r="A2258" s="441"/>
      <c r="B2258" s="4">
        <v>71958000</v>
      </c>
      <c r="C2258" s="15" t="s">
        <v>32</v>
      </c>
      <c r="D2258" s="15"/>
      <c r="E2258" s="15"/>
      <c r="F2258" s="177"/>
      <c r="G2258" s="4"/>
      <c r="H2258" s="149"/>
      <c r="I2258" s="177"/>
      <c r="J2258" s="15" t="s">
        <v>186</v>
      </c>
      <c r="K2258" s="98">
        <v>10</v>
      </c>
      <c r="L2258" s="189">
        <v>4731740</v>
      </c>
      <c r="M2258" s="189">
        <v>4731740</v>
      </c>
      <c r="N2258" s="164"/>
      <c r="O2258" s="164"/>
      <c r="P2258" s="164"/>
      <c r="Q2258" s="186">
        <f t="shared" si="756"/>
        <v>4731740</v>
      </c>
    </row>
    <row r="2259" spans="1:17" ht="18" customHeight="1" x14ac:dyDescent="0.25">
      <c r="A2259" s="441"/>
      <c r="B2259" s="4">
        <v>71958000</v>
      </c>
      <c r="C2259" s="15" t="s">
        <v>32</v>
      </c>
      <c r="D2259" s="15"/>
      <c r="E2259" s="15"/>
      <c r="F2259" s="177"/>
      <c r="G2259" s="4"/>
      <c r="H2259" s="149"/>
      <c r="I2259" s="177"/>
      <c r="J2259" s="15" t="s">
        <v>191</v>
      </c>
      <c r="K2259" s="20" t="s">
        <v>9</v>
      </c>
      <c r="L2259" s="189">
        <v>9212850</v>
      </c>
      <c r="M2259" s="189">
        <v>9212850</v>
      </c>
      <c r="N2259" s="164"/>
      <c r="O2259" s="225"/>
      <c r="P2259" s="225"/>
      <c r="Q2259" s="186">
        <f t="shared" si="756"/>
        <v>9212850</v>
      </c>
    </row>
    <row r="2260" spans="1:17" ht="33.75" customHeight="1" x14ac:dyDescent="0.25">
      <c r="A2260" s="441"/>
      <c r="B2260" s="4">
        <v>71958000</v>
      </c>
      <c r="C2260" s="15" t="s">
        <v>32</v>
      </c>
      <c r="D2260" s="15"/>
      <c r="E2260" s="15"/>
      <c r="F2260" s="177"/>
      <c r="G2260" s="4"/>
      <c r="H2260" s="149"/>
      <c r="I2260" s="177"/>
      <c r="J2260" s="48" t="s">
        <v>188</v>
      </c>
      <c r="K2260" s="454" t="s">
        <v>12</v>
      </c>
      <c r="L2260" s="189">
        <v>3254360</v>
      </c>
      <c r="M2260" s="189">
        <v>3254360</v>
      </c>
      <c r="N2260" s="164"/>
      <c r="O2260" s="164"/>
      <c r="P2260" s="164"/>
      <c r="Q2260" s="186">
        <f t="shared" si="756"/>
        <v>3254360</v>
      </c>
    </row>
    <row r="2261" spans="1:17" ht="31.5" customHeight="1" x14ac:dyDescent="0.25">
      <c r="A2261" s="441"/>
      <c r="B2261" s="4">
        <v>71958000</v>
      </c>
      <c r="C2261" s="15" t="s">
        <v>32</v>
      </c>
      <c r="D2261" s="15"/>
      <c r="E2261" s="15"/>
      <c r="F2261" s="177"/>
      <c r="G2261" s="4"/>
      <c r="H2261" s="149"/>
      <c r="I2261" s="177"/>
      <c r="J2261" s="48" t="s">
        <v>198</v>
      </c>
      <c r="K2261" s="21" t="s">
        <v>8</v>
      </c>
      <c r="L2261" s="189">
        <v>5803800</v>
      </c>
      <c r="M2261" s="189">
        <v>5803800</v>
      </c>
      <c r="N2261" s="164"/>
      <c r="O2261" s="164"/>
      <c r="P2261" s="164"/>
      <c r="Q2261" s="186">
        <f t="shared" si="756"/>
        <v>5803800</v>
      </c>
    </row>
    <row r="2262" spans="1:17" ht="30.75" customHeight="1" x14ac:dyDescent="0.25">
      <c r="A2262" s="441"/>
      <c r="B2262" s="4">
        <v>71958000</v>
      </c>
      <c r="C2262" s="15" t="s">
        <v>32</v>
      </c>
      <c r="D2262" s="15"/>
      <c r="E2262" s="15"/>
      <c r="F2262" s="177"/>
      <c r="G2262" s="4"/>
      <c r="H2262" s="149"/>
      <c r="I2262" s="177"/>
      <c r="J2262" s="48" t="s">
        <v>187</v>
      </c>
      <c r="K2262" s="20" t="s">
        <v>13</v>
      </c>
      <c r="L2262" s="189">
        <v>4149210</v>
      </c>
      <c r="M2262" s="189">
        <v>4149210</v>
      </c>
      <c r="N2262" s="164"/>
      <c r="O2262" s="164"/>
      <c r="P2262" s="164"/>
      <c r="Q2262" s="186">
        <f t="shared" si="756"/>
        <v>4149210</v>
      </c>
    </row>
    <row r="2263" spans="1:17" ht="31.5" customHeight="1" x14ac:dyDescent="0.25">
      <c r="A2263" s="441"/>
      <c r="B2263" s="4">
        <v>71958000</v>
      </c>
      <c r="C2263" s="15" t="s">
        <v>32</v>
      </c>
      <c r="D2263" s="15"/>
      <c r="E2263" s="15"/>
      <c r="F2263" s="177"/>
      <c r="G2263" s="4"/>
      <c r="H2263" s="149"/>
      <c r="I2263" s="177"/>
      <c r="J2263" s="48" t="s">
        <v>192</v>
      </c>
      <c r="K2263" s="21" t="s">
        <v>4</v>
      </c>
      <c r="L2263" s="189">
        <v>1228710</v>
      </c>
      <c r="M2263" s="189">
        <v>1228710</v>
      </c>
      <c r="N2263" s="164"/>
      <c r="O2263" s="164"/>
      <c r="P2263" s="164"/>
      <c r="Q2263" s="186">
        <f t="shared" si="756"/>
        <v>1228710</v>
      </c>
    </row>
    <row r="2264" spans="1:17" ht="32.25" customHeight="1" x14ac:dyDescent="0.25">
      <c r="A2264" s="441"/>
      <c r="B2264" s="4">
        <v>71958000</v>
      </c>
      <c r="C2264" s="15" t="s">
        <v>32</v>
      </c>
      <c r="D2264" s="15"/>
      <c r="E2264" s="15"/>
      <c r="F2264" s="177"/>
      <c r="G2264" s="4"/>
      <c r="H2264" s="149"/>
      <c r="I2264" s="177"/>
      <c r="J2264" s="448" t="s">
        <v>219</v>
      </c>
      <c r="K2264" s="2" t="s">
        <v>69</v>
      </c>
      <c r="L2264" s="189">
        <v>2582730</v>
      </c>
      <c r="M2264" s="189">
        <v>2582730</v>
      </c>
      <c r="N2264" s="164"/>
      <c r="O2264" s="164"/>
      <c r="P2264" s="164"/>
      <c r="Q2264" s="186">
        <f t="shared" si="756"/>
        <v>2582730</v>
      </c>
    </row>
    <row r="2265" spans="1:17" ht="18" customHeight="1" x14ac:dyDescent="0.25">
      <c r="A2265" s="442"/>
      <c r="B2265" s="4">
        <v>71958000</v>
      </c>
      <c r="C2265" s="15" t="s">
        <v>32</v>
      </c>
      <c r="D2265" s="15"/>
      <c r="E2265" s="15"/>
      <c r="F2265" s="177"/>
      <c r="G2265" s="4"/>
      <c r="H2265" s="149"/>
      <c r="I2265" s="177"/>
      <c r="J2265" s="15" t="s">
        <v>189</v>
      </c>
      <c r="K2265" s="4">
        <v>21</v>
      </c>
      <c r="L2265" s="189">
        <v>662600</v>
      </c>
      <c r="M2265" s="189">
        <v>662600</v>
      </c>
      <c r="N2265" s="164"/>
      <c r="O2265" s="164"/>
      <c r="P2265" s="164"/>
      <c r="Q2265" s="186">
        <f t="shared" si="756"/>
        <v>662600</v>
      </c>
    </row>
    <row r="2266" spans="1:17" ht="18" customHeight="1" x14ac:dyDescent="0.25">
      <c r="A2266" s="440">
        <v>5</v>
      </c>
      <c r="B2266" s="4">
        <v>71958000</v>
      </c>
      <c r="C2266" s="15" t="s">
        <v>32</v>
      </c>
      <c r="D2266" s="15" t="s">
        <v>32</v>
      </c>
      <c r="E2266" s="15" t="s">
        <v>23</v>
      </c>
      <c r="F2266" s="177">
        <v>24</v>
      </c>
      <c r="G2266" s="4" t="s">
        <v>68</v>
      </c>
      <c r="H2266" s="149">
        <v>4942</v>
      </c>
      <c r="I2266" s="177">
        <v>247</v>
      </c>
      <c r="J2266" s="448" t="s">
        <v>184</v>
      </c>
      <c r="K2266" s="4" t="s">
        <v>5</v>
      </c>
      <c r="L2266" s="189">
        <f>L2267+L2268+L2269+L2270+L2271+L2272+L2273+L2274</f>
        <v>31875000</v>
      </c>
      <c r="M2266" s="189">
        <f t="shared" ref="M2266:P2266" si="806">M2267+M2268+M2269+M2270+M2271+M2272+M2273+M2274</f>
        <v>31875000</v>
      </c>
      <c r="N2266" s="189">
        <f t="shared" si="806"/>
        <v>0</v>
      </c>
      <c r="O2266" s="189">
        <f t="shared" si="806"/>
        <v>0</v>
      </c>
      <c r="P2266" s="189">
        <f t="shared" si="806"/>
        <v>0</v>
      </c>
      <c r="Q2266" s="186">
        <f t="shared" si="756"/>
        <v>31875000</v>
      </c>
    </row>
    <row r="2267" spans="1:17" ht="18" customHeight="1" x14ac:dyDescent="0.25">
      <c r="A2267" s="441"/>
      <c r="B2267" s="4">
        <v>71958000</v>
      </c>
      <c r="C2267" s="15" t="s">
        <v>32</v>
      </c>
      <c r="D2267" s="15"/>
      <c r="E2267" s="15"/>
      <c r="F2267" s="177"/>
      <c r="G2267" s="4"/>
      <c r="H2267" s="149"/>
      <c r="I2267" s="177"/>
      <c r="J2267" s="15" t="s">
        <v>186</v>
      </c>
      <c r="K2267" s="98">
        <v>10</v>
      </c>
      <c r="L2267" s="189">
        <v>4768940</v>
      </c>
      <c r="M2267" s="189">
        <v>4768940</v>
      </c>
      <c r="N2267" s="164"/>
      <c r="O2267" s="164"/>
      <c r="P2267" s="164"/>
      <c r="Q2267" s="186">
        <f t="shared" si="756"/>
        <v>4768940</v>
      </c>
    </row>
    <row r="2268" spans="1:17" ht="18" customHeight="1" x14ac:dyDescent="0.25">
      <c r="A2268" s="441"/>
      <c r="B2268" s="4">
        <v>71958000</v>
      </c>
      <c r="C2268" s="15" t="s">
        <v>32</v>
      </c>
      <c r="D2268" s="15"/>
      <c r="E2268" s="15"/>
      <c r="F2268" s="177"/>
      <c r="G2268" s="4"/>
      <c r="H2268" s="149"/>
      <c r="I2268" s="177"/>
      <c r="J2268" s="15" t="s">
        <v>191</v>
      </c>
      <c r="K2268" s="20" t="s">
        <v>9</v>
      </c>
      <c r="L2268" s="189">
        <v>9285290</v>
      </c>
      <c r="M2268" s="189">
        <v>9285290</v>
      </c>
      <c r="N2268" s="164"/>
      <c r="O2268" s="225"/>
      <c r="P2268" s="225"/>
      <c r="Q2268" s="186">
        <f t="shared" si="756"/>
        <v>9285290</v>
      </c>
    </row>
    <row r="2269" spans="1:17" ht="33.75" customHeight="1" x14ac:dyDescent="0.25">
      <c r="A2269" s="441"/>
      <c r="B2269" s="4">
        <v>71958000</v>
      </c>
      <c r="C2269" s="15" t="s">
        <v>32</v>
      </c>
      <c r="D2269" s="15"/>
      <c r="E2269" s="15"/>
      <c r="F2269" s="177"/>
      <c r="G2269" s="4"/>
      <c r="H2269" s="149"/>
      <c r="I2269" s="177"/>
      <c r="J2269" s="48" t="s">
        <v>188</v>
      </c>
      <c r="K2269" s="454" t="s">
        <v>12</v>
      </c>
      <c r="L2269" s="189">
        <v>3279810</v>
      </c>
      <c r="M2269" s="189">
        <v>3279810</v>
      </c>
      <c r="N2269" s="164"/>
      <c r="O2269" s="164"/>
      <c r="P2269" s="164"/>
      <c r="Q2269" s="186">
        <f t="shared" si="756"/>
        <v>3279810</v>
      </c>
    </row>
    <row r="2270" spans="1:17" ht="31.5" customHeight="1" x14ac:dyDescent="0.25">
      <c r="A2270" s="441"/>
      <c r="B2270" s="4">
        <v>71958000</v>
      </c>
      <c r="C2270" s="15" t="s">
        <v>32</v>
      </c>
      <c r="D2270" s="15"/>
      <c r="E2270" s="15"/>
      <c r="F2270" s="177"/>
      <c r="G2270" s="4"/>
      <c r="H2270" s="149"/>
      <c r="I2270" s="177"/>
      <c r="J2270" s="48" t="s">
        <v>198</v>
      </c>
      <c r="K2270" s="21" t="s">
        <v>8</v>
      </c>
      <c r="L2270" s="189">
        <v>5849810</v>
      </c>
      <c r="M2270" s="189">
        <v>5849810</v>
      </c>
      <c r="N2270" s="164"/>
      <c r="O2270" s="164"/>
      <c r="P2270" s="164"/>
      <c r="Q2270" s="186">
        <f t="shared" si="756"/>
        <v>5849810</v>
      </c>
    </row>
    <row r="2271" spans="1:17" ht="30.75" customHeight="1" x14ac:dyDescent="0.25">
      <c r="A2271" s="441"/>
      <c r="B2271" s="4">
        <v>71958000</v>
      </c>
      <c r="C2271" s="15" t="s">
        <v>32</v>
      </c>
      <c r="D2271" s="15"/>
      <c r="E2271" s="15"/>
      <c r="F2271" s="177"/>
      <c r="G2271" s="4"/>
      <c r="H2271" s="149"/>
      <c r="I2271" s="177"/>
      <c r="J2271" s="48" t="s">
        <v>187</v>
      </c>
      <c r="K2271" s="20" t="s">
        <v>13</v>
      </c>
      <c r="L2271" s="189">
        <v>4181520.0000000005</v>
      </c>
      <c r="M2271" s="189">
        <v>4181520.0000000005</v>
      </c>
      <c r="N2271" s="164"/>
      <c r="O2271" s="164"/>
      <c r="P2271" s="164"/>
      <c r="Q2271" s="186">
        <f t="shared" si="756"/>
        <v>4181520.0000000005</v>
      </c>
    </row>
    <row r="2272" spans="1:17" ht="31.5" customHeight="1" x14ac:dyDescent="0.25">
      <c r="A2272" s="441"/>
      <c r="B2272" s="4">
        <v>71958000</v>
      </c>
      <c r="C2272" s="15" t="s">
        <v>32</v>
      </c>
      <c r="D2272" s="15"/>
      <c r="E2272" s="15"/>
      <c r="F2272" s="177"/>
      <c r="G2272" s="4"/>
      <c r="H2272" s="149"/>
      <c r="I2272" s="177"/>
      <c r="J2272" s="48" t="s">
        <v>192</v>
      </c>
      <c r="K2272" s="21" t="s">
        <v>4</v>
      </c>
      <c r="L2272" s="189">
        <v>1238500</v>
      </c>
      <c r="M2272" s="189">
        <v>1238500</v>
      </c>
      <c r="N2272" s="164"/>
      <c r="O2272" s="164"/>
      <c r="P2272" s="164"/>
      <c r="Q2272" s="186">
        <f t="shared" si="756"/>
        <v>1238500</v>
      </c>
    </row>
    <row r="2273" spans="1:17" ht="32.25" customHeight="1" x14ac:dyDescent="0.25">
      <c r="A2273" s="441"/>
      <c r="B2273" s="4">
        <v>71958000</v>
      </c>
      <c r="C2273" s="15" t="s">
        <v>32</v>
      </c>
      <c r="D2273" s="15"/>
      <c r="E2273" s="15"/>
      <c r="F2273" s="177"/>
      <c r="G2273" s="4"/>
      <c r="H2273" s="149"/>
      <c r="I2273" s="177"/>
      <c r="J2273" s="448" t="s">
        <v>219</v>
      </c>
      <c r="K2273" s="2" t="s">
        <v>69</v>
      </c>
      <c r="L2273" s="189">
        <v>2603300</v>
      </c>
      <c r="M2273" s="189">
        <v>2603300</v>
      </c>
      <c r="N2273" s="164"/>
      <c r="O2273" s="164"/>
      <c r="P2273" s="164"/>
      <c r="Q2273" s="186">
        <f t="shared" si="756"/>
        <v>2603300</v>
      </c>
    </row>
    <row r="2274" spans="1:17" ht="18" customHeight="1" x14ac:dyDescent="0.25">
      <c r="A2274" s="442"/>
      <c r="B2274" s="4">
        <v>71958000</v>
      </c>
      <c r="C2274" s="15" t="s">
        <v>32</v>
      </c>
      <c r="D2274" s="15"/>
      <c r="E2274" s="15"/>
      <c r="F2274" s="177"/>
      <c r="G2274" s="4"/>
      <c r="H2274" s="149"/>
      <c r="I2274" s="177"/>
      <c r="J2274" s="15" t="s">
        <v>189</v>
      </c>
      <c r="K2274" s="4">
        <v>21</v>
      </c>
      <c r="L2274" s="189">
        <v>667830</v>
      </c>
      <c r="M2274" s="189">
        <v>667830</v>
      </c>
      <c r="N2274" s="164"/>
      <c r="O2274" s="164"/>
      <c r="P2274" s="164"/>
      <c r="Q2274" s="186">
        <f t="shared" si="756"/>
        <v>667830</v>
      </c>
    </row>
    <row r="2275" spans="1:17" ht="18" customHeight="1" x14ac:dyDescent="0.25">
      <c r="A2275" s="440">
        <v>6</v>
      </c>
      <c r="B2275" s="4">
        <v>71958000</v>
      </c>
      <c r="C2275" s="15" t="s">
        <v>32</v>
      </c>
      <c r="D2275" s="15" t="s">
        <v>32</v>
      </c>
      <c r="E2275" s="15" t="s">
        <v>26</v>
      </c>
      <c r="F2275" s="177">
        <v>37</v>
      </c>
      <c r="G2275" s="4" t="s">
        <v>68</v>
      </c>
      <c r="H2275" s="149">
        <v>2641.5</v>
      </c>
      <c r="I2275" s="177">
        <v>73</v>
      </c>
      <c r="J2275" s="448" t="s">
        <v>184</v>
      </c>
      <c r="K2275" s="4" t="s">
        <v>5</v>
      </c>
      <c r="L2275" s="189">
        <f>L2276+L2277</f>
        <v>3838400</v>
      </c>
      <c r="M2275" s="189">
        <f t="shared" ref="M2275:P2275" si="807">M2276+M2277</f>
        <v>3838400</v>
      </c>
      <c r="N2275" s="189">
        <f t="shared" si="807"/>
        <v>0</v>
      </c>
      <c r="O2275" s="189">
        <f t="shared" si="807"/>
        <v>0</v>
      </c>
      <c r="P2275" s="189">
        <f t="shared" si="807"/>
        <v>0</v>
      </c>
      <c r="Q2275" s="186">
        <f t="shared" si="756"/>
        <v>3838400</v>
      </c>
    </row>
    <row r="2276" spans="1:17" ht="33" customHeight="1" x14ac:dyDescent="0.25">
      <c r="A2276" s="441"/>
      <c r="B2276" s="4">
        <v>71958000</v>
      </c>
      <c r="C2276" s="15" t="s">
        <v>32</v>
      </c>
      <c r="D2276" s="15"/>
      <c r="E2276" s="15"/>
      <c r="F2276" s="177"/>
      <c r="G2276" s="4"/>
      <c r="H2276" s="149"/>
      <c r="I2276" s="177"/>
      <c r="J2276" s="16" t="s">
        <v>194</v>
      </c>
      <c r="K2276" s="2" t="s">
        <v>37</v>
      </c>
      <c r="L2276" s="189">
        <v>3758000</v>
      </c>
      <c r="M2276" s="189">
        <v>3758000</v>
      </c>
      <c r="N2276" s="164"/>
      <c r="O2276" s="225"/>
      <c r="P2276" s="225"/>
      <c r="Q2276" s="186">
        <f t="shared" si="756"/>
        <v>3758000</v>
      </c>
    </row>
    <row r="2277" spans="1:17" ht="18" customHeight="1" x14ac:dyDescent="0.25">
      <c r="A2277" s="442"/>
      <c r="B2277" s="4">
        <v>71958000</v>
      </c>
      <c r="C2277" s="15" t="s">
        <v>32</v>
      </c>
      <c r="D2277" s="15"/>
      <c r="E2277" s="15"/>
      <c r="F2277" s="177"/>
      <c r="G2277" s="4"/>
      <c r="H2277" s="149"/>
      <c r="I2277" s="177"/>
      <c r="J2277" s="15" t="s">
        <v>189</v>
      </c>
      <c r="K2277" s="4">
        <v>21</v>
      </c>
      <c r="L2277" s="189">
        <v>80400</v>
      </c>
      <c r="M2277" s="189">
        <v>80400</v>
      </c>
      <c r="N2277" s="164"/>
      <c r="O2277" s="164"/>
      <c r="P2277" s="164"/>
      <c r="Q2277" s="186">
        <f t="shared" si="756"/>
        <v>80400</v>
      </c>
    </row>
    <row r="2278" spans="1:17" ht="18" customHeight="1" x14ac:dyDescent="0.25">
      <c r="A2278" s="440">
        <v>7</v>
      </c>
      <c r="B2278" s="4">
        <v>71958000</v>
      </c>
      <c r="C2278" s="15" t="s">
        <v>32</v>
      </c>
      <c r="D2278" s="15" t="s">
        <v>32</v>
      </c>
      <c r="E2278" s="15" t="s">
        <v>23</v>
      </c>
      <c r="F2278" s="177">
        <v>12</v>
      </c>
      <c r="G2278" s="4" t="s">
        <v>68</v>
      </c>
      <c r="H2278" s="149">
        <v>5745.2</v>
      </c>
      <c r="I2278" s="177">
        <v>305</v>
      </c>
      <c r="J2278" s="448" t="s">
        <v>184</v>
      </c>
      <c r="K2278" s="4" t="s">
        <v>5</v>
      </c>
      <c r="L2278" s="189">
        <f>L2279+L2280+L2281+L2282+L2283+L2284+L2285+L2286</f>
        <v>36972000</v>
      </c>
      <c r="M2278" s="189">
        <f t="shared" ref="M2278:P2278" si="808">M2279+M2280+M2281+M2282+M2283+M2284+M2285+M2286</f>
        <v>36972000</v>
      </c>
      <c r="N2278" s="189">
        <f t="shared" si="808"/>
        <v>0</v>
      </c>
      <c r="O2278" s="189">
        <f t="shared" si="808"/>
        <v>0</v>
      </c>
      <c r="P2278" s="189">
        <f t="shared" si="808"/>
        <v>0</v>
      </c>
      <c r="Q2278" s="186">
        <f t="shared" si="756"/>
        <v>36972000</v>
      </c>
    </row>
    <row r="2279" spans="1:17" ht="18" customHeight="1" x14ac:dyDescent="0.25">
      <c r="A2279" s="441"/>
      <c r="B2279" s="4">
        <v>71958000</v>
      </c>
      <c r="C2279" s="15" t="s">
        <v>32</v>
      </c>
      <c r="D2279" s="15"/>
      <c r="E2279" s="15"/>
      <c r="F2279" s="177"/>
      <c r="G2279" s="4"/>
      <c r="H2279" s="149"/>
      <c r="I2279" s="177"/>
      <c r="J2279" s="15" t="s">
        <v>186</v>
      </c>
      <c r="K2279" s="98">
        <v>10</v>
      </c>
      <c r="L2279" s="189">
        <v>5531620</v>
      </c>
      <c r="M2279" s="189">
        <v>5531620</v>
      </c>
      <c r="N2279" s="164"/>
      <c r="O2279" s="164"/>
      <c r="P2279" s="164"/>
      <c r="Q2279" s="186">
        <f t="shared" si="756"/>
        <v>5531620</v>
      </c>
    </row>
    <row r="2280" spans="1:17" ht="18" customHeight="1" x14ac:dyDescent="0.25">
      <c r="A2280" s="441"/>
      <c r="B2280" s="4">
        <v>71958000</v>
      </c>
      <c r="C2280" s="15" t="s">
        <v>32</v>
      </c>
      <c r="D2280" s="15"/>
      <c r="E2280" s="15"/>
      <c r="F2280" s="177"/>
      <c r="G2280" s="4"/>
      <c r="H2280" s="149"/>
      <c r="I2280" s="177"/>
      <c r="J2280" s="15" t="s">
        <v>191</v>
      </c>
      <c r="K2280" s="20" t="s">
        <v>9</v>
      </c>
      <c r="L2280" s="189">
        <v>10769530</v>
      </c>
      <c r="M2280" s="189">
        <v>10769530</v>
      </c>
      <c r="N2280" s="164"/>
      <c r="O2280" s="225"/>
      <c r="P2280" s="225"/>
      <c r="Q2280" s="186">
        <f t="shared" si="756"/>
        <v>10769530</v>
      </c>
    </row>
    <row r="2281" spans="1:17" ht="33.75" customHeight="1" x14ac:dyDescent="0.25">
      <c r="A2281" s="441"/>
      <c r="B2281" s="4">
        <v>71958000</v>
      </c>
      <c r="C2281" s="15" t="s">
        <v>32</v>
      </c>
      <c r="D2281" s="15"/>
      <c r="E2281" s="15"/>
      <c r="F2281" s="177"/>
      <c r="G2281" s="4"/>
      <c r="H2281" s="149"/>
      <c r="I2281" s="177"/>
      <c r="J2281" s="48" t="s">
        <v>188</v>
      </c>
      <c r="K2281" s="454" t="s">
        <v>12</v>
      </c>
      <c r="L2281" s="189">
        <v>3804580</v>
      </c>
      <c r="M2281" s="189">
        <v>3804580</v>
      </c>
      <c r="N2281" s="164"/>
      <c r="O2281" s="164"/>
      <c r="P2281" s="164"/>
      <c r="Q2281" s="186">
        <f t="shared" si="756"/>
        <v>3804580</v>
      </c>
    </row>
    <row r="2282" spans="1:17" ht="31.5" customHeight="1" x14ac:dyDescent="0.25">
      <c r="A2282" s="441"/>
      <c r="B2282" s="4">
        <v>71958000</v>
      </c>
      <c r="C2282" s="15" t="s">
        <v>32</v>
      </c>
      <c r="D2282" s="15"/>
      <c r="E2282" s="15"/>
      <c r="F2282" s="177"/>
      <c r="G2282" s="4"/>
      <c r="H2282" s="149"/>
      <c r="I2282" s="177"/>
      <c r="J2282" s="48" t="s">
        <v>198</v>
      </c>
      <c r="K2282" s="21" t="s">
        <v>8</v>
      </c>
      <c r="L2282" s="189">
        <v>6784810</v>
      </c>
      <c r="M2282" s="189">
        <v>6784810</v>
      </c>
      <c r="N2282" s="164"/>
      <c r="O2282" s="164"/>
      <c r="P2282" s="164"/>
      <c r="Q2282" s="186">
        <f t="shared" si="756"/>
        <v>6784810</v>
      </c>
    </row>
    <row r="2283" spans="1:17" ht="30.75" customHeight="1" x14ac:dyDescent="0.25">
      <c r="A2283" s="441"/>
      <c r="B2283" s="4">
        <v>71958000</v>
      </c>
      <c r="C2283" s="15" t="s">
        <v>32</v>
      </c>
      <c r="D2283" s="15"/>
      <c r="E2283" s="15"/>
      <c r="F2283" s="177"/>
      <c r="G2283" s="4"/>
      <c r="H2283" s="149"/>
      <c r="I2283" s="177"/>
      <c r="J2283" s="48" t="s">
        <v>187</v>
      </c>
      <c r="K2283" s="20" t="s">
        <v>13</v>
      </c>
      <c r="L2283" s="189">
        <v>4850210</v>
      </c>
      <c r="M2283" s="189">
        <v>4850210</v>
      </c>
      <c r="N2283" s="164"/>
      <c r="O2283" s="164"/>
      <c r="P2283" s="164"/>
      <c r="Q2283" s="186">
        <f t="shared" si="756"/>
        <v>4850210</v>
      </c>
    </row>
    <row r="2284" spans="1:17" ht="31.5" customHeight="1" x14ac:dyDescent="0.25">
      <c r="A2284" s="441"/>
      <c r="B2284" s="4">
        <v>71958000</v>
      </c>
      <c r="C2284" s="15" t="s">
        <v>32</v>
      </c>
      <c r="D2284" s="15"/>
      <c r="E2284" s="15"/>
      <c r="F2284" s="177"/>
      <c r="G2284" s="4"/>
      <c r="H2284" s="149"/>
      <c r="I2284" s="177"/>
      <c r="J2284" s="48" t="s">
        <v>192</v>
      </c>
      <c r="K2284" s="21" t="s">
        <v>4</v>
      </c>
      <c r="L2284" s="189">
        <v>1437240</v>
      </c>
      <c r="M2284" s="189">
        <v>1437240</v>
      </c>
      <c r="N2284" s="164"/>
      <c r="O2284" s="164"/>
      <c r="P2284" s="164"/>
      <c r="Q2284" s="186">
        <f t="shared" si="756"/>
        <v>1437240</v>
      </c>
    </row>
    <row r="2285" spans="1:17" ht="32.25" customHeight="1" x14ac:dyDescent="0.25">
      <c r="A2285" s="441"/>
      <c r="B2285" s="4">
        <v>71958000</v>
      </c>
      <c r="C2285" s="15" t="s">
        <v>32</v>
      </c>
      <c r="D2285" s="15"/>
      <c r="E2285" s="15"/>
      <c r="F2285" s="177"/>
      <c r="G2285" s="4"/>
      <c r="H2285" s="149"/>
      <c r="I2285" s="177"/>
      <c r="J2285" s="448" t="s">
        <v>219</v>
      </c>
      <c r="K2285" s="2" t="s">
        <v>69</v>
      </c>
      <c r="L2285" s="189">
        <v>3019390</v>
      </c>
      <c r="M2285" s="189">
        <v>3019390</v>
      </c>
      <c r="N2285" s="164"/>
      <c r="O2285" s="164"/>
      <c r="P2285" s="164"/>
      <c r="Q2285" s="186">
        <f t="shared" si="756"/>
        <v>3019390</v>
      </c>
    </row>
    <row r="2286" spans="1:17" ht="18" customHeight="1" x14ac:dyDescent="0.25">
      <c r="A2286" s="442"/>
      <c r="B2286" s="4">
        <v>71958000</v>
      </c>
      <c r="C2286" s="15" t="s">
        <v>32</v>
      </c>
      <c r="D2286" s="15"/>
      <c r="E2286" s="15"/>
      <c r="F2286" s="177"/>
      <c r="G2286" s="4"/>
      <c r="H2286" s="149"/>
      <c r="I2286" s="177"/>
      <c r="J2286" s="15" t="s">
        <v>189</v>
      </c>
      <c r="K2286" s="4">
        <v>21</v>
      </c>
      <c r="L2286" s="189">
        <v>774620</v>
      </c>
      <c r="M2286" s="189">
        <v>774620</v>
      </c>
      <c r="N2286" s="164"/>
      <c r="O2286" s="164"/>
      <c r="P2286" s="164"/>
      <c r="Q2286" s="186">
        <f t="shared" si="756"/>
        <v>774620</v>
      </c>
    </row>
    <row r="2287" spans="1:17" ht="18" customHeight="1" x14ac:dyDescent="0.25">
      <c r="A2287" s="440">
        <v>8</v>
      </c>
      <c r="B2287" s="4">
        <v>71958000</v>
      </c>
      <c r="C2287" s="15" t="s">
        <v>32</v>
      </c>
      <c r="D2287" s="15" t="s">
        <v>32</v>
      </c>
      <c r="E2287" s="15" t="s">
        <v>274</v>
      </c>
      <c r="F2287" s="177">
        <v>103</v>
      </c>
      <c r="G2287" s="4" t="s">
        <v>68</v>
      </c>
      <c r="H2287" s="149">
        <v>5743.6</v>
      </c>
      <c r="I2287" s="177">
        <v>212</v>
      </c>
      <c r="J2287" s="448" t="s">
        <v>184</v>
      </c>
      <c r="K2287" s="4" t="s">
        <v>5</v>
      </c>
      <c r="L2287" s="189">
        <f>L2288+L2289</f>
        <v>10907000</v>
      </c>
      <c r="M2287" s="189">
        <f t="shared" ref="M2287:P2287" si="809">M2288+M2289</f>
        <v>10907000</v>
      </c>
      <c r="N2287" s="189">
        <f t="shared" si="809"/>
        <v>0</v>
      </c>
      <c r="O2287" s="189">
        <f t="shared" si="809"/>
        <v>0</v>
      </c>
      <c r="P2287" s="189">
        <f t="shared" si="809"/>
        <v>0</v>
      </c>
      <c r="Q2287" s="186">
        <f t="shared" ref="Q2287:Q2420" si="810">M2287+N2287+O2287+P2287</f>
        <v>10907000</v>
      </c>
    </row>
    <row r="2288" spans="1:17" ht="18" customHeight="1" x14ac:dyDescent="0.25">
      <c r="A2288" s="441"/>
      <c r="B2288" s="4">
        <v>71958000</v>
      </c>
      <c r="C2288" s="15" t="s">
        <v>32</v>
      </c>
      <c r="D2288" s="15"/>
      <c r="E2288" s="15"/>
      <c r="F2288" s="177"/>
      <c r="G2288" s="4"/>
      <c r="H2288" s="149"/>
      <c r="I2288" s="177"/>
      <c r="J2288" s="15" t="s">
        <v>191</v>
      </c>
      <c r="K2288" s="20" t="s">
        <v>9</v>
      </c>
      <c r="L2288" s="189">
        <v>10678480</v>
      </c>
      <c r="M2288" s="189">
        <v>10678480</v>
      </c>
      <c r="N2288" s="164"/>
      <c r="O2288" s="164"/>
      <c r="P2288" s="164"/>
      <c r="Q2288" s="186">
        <f t="shared" si="810"/>
        <v>10678480</v>
      </c>
    </row>
    <row r="2289" spans="1:17" ht="18" customHeight="1" x14ac:dyDescent="0.25">
      <c r="A2289" s="442"/>
      <c r="B2289" s="4">
        <v>71958000</v>
      </c>
      <c r="C2289" s="15" t="s">
        <v>32</v>
      </c>
      <c r="D2289" s="15"/>
      <c r="E2289" s="15"/>
      <c r="F2289" s="177"/>
      <c r="G2289" s="4"/>
      <c r="H2289" s="149"/>
      <c r="I2289" s="177"/>
      <c r="J2289" s="15" t="s">
        <v>189</v>
      </c>
      <c r="K2289" s="4">
        <v>21</v>
      </c>
      <c r="L2289" s="189">
        <v>228520</v>
      </c>
      <c r="M2289" s="189">
        <v>228520</v>
      </c>
      <c r="N2289" s="164"/>
      <c r="O2289" s="225"/>
      <c r="P2289" s="225"/>
      <c r="Q2289" s="186">
        <f t="shared" si="810"/>
        <v>228520</v>
      </c>
    </row>
    <row r="2290" spans="1:17" ht="18" customHeight="1" x14ac:dyDescent="0.25">
      <c r="A2290" s="440">
        <v>9</v>
      </c>
      <c r="B2290" s="4">
        <v>71958000</v>
      </c>
      <c r="C2290" s="15" t="s">
        <v>32</v>
      </c>
      <c r="D2290" s="15" t="s">
        <v>32</v>
      </c>
      <c r="E2290" s="15" t="s">
        <v>146</v>
      </c>
      <c r="F2290" s="177">
        <v>18</v>
      </c>
      <c r="G2290" s="4" t="s">
        <v>68</v>
      </c>
      <c r="H2290" s="149">
        <v>2461.8000000000002</v>
      </c>
      <c r="I2290" s="177">
        <v>112</v>
      </c>
      <c r="J2290" s="448" t="s">
        <v>184</v>
      </c>
      <c r="K2290" s="4" t="s">
        <v>5</v>
      </c>
      <c r="L2290" s="189">
        <f>L2291+L2292+L2293+L2294+L2295+L2296+L2297+L2298</f>
        <v>15747820</v>
      </c>
      <c r="M2290" s="189">
        <f t="shared" ref="M2290:P2290" si="811">M2291+M2292+M2293+M2294+M2295+M2296+M2297+M2298</f>
        <v>15747820</v>
      </c>
      <c r="N2290" s="189">
        <f t="shared" si="811"/>
        <v>0</v>
      </c>
      <c r="O2290" s="189">
        <f t="shared" si="811"/>
        <v>0</v>
      </c>
      <c r="P2290" s="189">
        <f t="shared" si="811"/>
        <v>0</v>
      </c>
      <c r="Q2290" s="186">
        <f t="shared" si="810"/>
        <v>15747820</v>
      </c>
    </row>
    <row r="2291" spans="1:17" ht="18" customHeight="1" x14ac:dyDescent="0.25">
      <c r="A2291" s="441"/>
      <c r="B2291" s="4">
        <v>71958000</v>
      </c>
      <c r="C2291" s="15" t="s">
        <v>32</v>
      </c>
      <c r="D2291" s="15"/>
      <c r="E2291" s="15"/>
      <c r="F2291" s="177"/>
      <c r="G2291" s="4"/>
      <c r="H2291" s="149"/>
      <c r="I2291" s="177"/>
      <c r="J2291" s="15" t="s">
        <v>191</v>
      </c>
      <c r="K2291" s="20" t="s">
        <v>9</v>
      </c>
      <c r="L2291" s="189">
        <v>4586970</v>
      </c>
      <c r="M2291" s="189">
        <v>4586970</v>
      </c>
      <c r="N2291" s="164"/>
      <c r="O2291" s="164"/>
      <c r="P2291" s="164"/>
      <c r="Q2291" s="186">
        <f t="shared" si="810"/>
        <v>4586970</v>
      </c>
    </row>
    <row r="2292" spans="1:17" ht="18" customHeight="1" x14ac:dyDescent="0.25">
      <c r="A2292" s="441"/>
      <c r="B2292" s="4">
        <v>71958000</v>
      </c>
      <c r="C2292" s="15" t="s">
        <v>32</v>
      </c>
      <c r="D2292" s="15"/>
      <c r="E2292" s="15"/>
      <c r="F2292" s="177"/>
      <c r="G2292" s="4"/>
      <c r="H2292" s="149"/>
      <c r="I2292" s="177"/>
      <c r="J2292" s="15" t="s">
        <v>186</v>
      </c>
      <c r="K2292" s="98">
        <v>10</v>
      </c>
      <c r="L2292" s="189">
        <v>2356020</v>
      </c>
      <c r="M2292" s="189">
        <v>2356020</v>
      </c>
      <c r="N2292" s="164"/>
      <c r="O2292" s="225"/>
      <c r="P2292" s="225"/>
      <c r="Q2292" s="186">
        <f t="shared" si="810"/>
        <v>2356020</v>
      </c>
    </row>
    <row r="2293" spans="1:17" ht="33.75" customHeight="1" x14ac:dyDescent="0.25">
      <c r="A2293" s="441"/>
      <c r="B2293" s="4">
        <v>71958000</v>
      </c>
      <c r="C2293" s="15" t="s">
        <v>32</v>
      </c>
      <c r="D2293" s="15"/>
      <c r="E2293" s="15"/>
      <c r="F2293" s="177"/>
      <c r="G2293" s="4"/>
      <c r="H2293" s="149"/>
      <c r="I2293" s="177"/>
      <c r="J2293" s="48" t="s">
        <v>188</v>
      </c>
      <c r="K2293" s="454" t="s">
        <v>12</v>
      </c>
      <c r="L2293" s="189">
        <v>1620130</v>
      </c>
      <c r="M2293" s="189">
        <v>1620130</v>
      </c>
      <c r="N2293" s="164"/>
      <c r="O2293" s="164"/>
      <c r="P2293" s="164"/>
      <c r="Q2293" s="186">
        <f t="shared" si="810"/>
        <v>1620130</v>
      </c>
    </row>
    <row r="2294" spans="1:17" ht="31.5" customHeight="1" x14ac:dyDescent="0.25">
      <c r="A2294" s="441"/>
      <c r="B2294" s="4">
        <v>71958000</v>
      </c>
      <c r="C2294" s="15" t="s">
        <v>32</v>
      </c>
      <c r="D2294" s="15"/>
      <c r="E2294" s="15"/>
      <c r="F2294" s="177"/>
      <c r="G2294" s="4"/>
      <c r="H2294" s="149"/>
      <c r="I2294" s="177"/>
      <c r="J2294" s="48" t="s">
        <v>198</v>
      </c>
      <c r="K2294" s="21" t="s">
        <v>8</v>
      </c>
      <c r="L2294" s="189">
        <v>2890250</v>
      </c>
      <c r="M2294" s="189">
        <v>2890250</v>
      </c>
      <c r="N2294" s="164"/>
      <c r="O2294" s="164"/>
      <c r="P2294" s="164"/>
      <c r="Q2294" s="186">
        <f t="shared" si="810"/>
        <v>2890250</v>
      </c>
    </row>
    <row r="2295" spans="1:17" ht="30.75" customHeight="1" x14ac:dyDescent="0.25">
      <c r="A2295" s="441"/>
      <c r="B2295" s="4">
        <v>71958000</v>
      </c>
      <c r="C2295" s="15" t="s">
        <v>32</v>
      </c>
      <c r="D2295" s="15"/>
      <c r="E2295" s="15"/>
      <c r="F2295" s="177"/>
      <c r="G2295" s="4"/>
      <c r="H2295" s="149"/>
      <c r="I2295" s="177"/>
      <c r="J2295" s="48" t="s">
        <v>187</v>
      </c>
      <c r="K2295" s="20" t="s">
        <v>13</v>
      </c>
      <c r="L2295" s="189">
        <v>2066120</v>
      </c>
      <c r="M2295" s="189">
        <v>2066120</v>
      </c>
      <c r="N2295" s="164"/>
      <c r="O2295" s="164"/>
      <c r="P2295" s="164"/>
      <c r="Q2295" s="186">
        <f t="shared" si="810"/>
        <v>2066120</v>
      </c>
    </row>
    <row r="2296" spans="1:17" ht="31.5" customHeight="1" x14ac:dyDescent="0.25">
      <c r="A2296" s="441"/>
      <c r="B2296" s="4">
        <v>71958000</v>
      </c>
      <c r="C2296" s="15" t="s">
        <v>32</v>
      </c>
      <c r="D2296" s="15"/>
      <c r="E2296" s="15"/>
      <c r="F2296" s="177"/>
      <c r="G2296" s="4"/>
      <c r="H2296" s="149"/>
      <c r="I2296" s="177"/>
      <c r="J2296" s="48" t="s">
        <v>192</v>
      </c>
      <c r="K2296" s="21" t="s">
        <v>4</v>
      </c>
      <c r="L2296" s="189">
        <v>611790</v>
      </c>
      <c r="M2296" s="189">
        <v>611790</v>
      </c>
      <c r="N2296" s="164"/>
      <c r="O2296" s="164"/>
      <c r="P2296" s="164"/>
      <c r="Q2296" s="186">
        <f t="shared" si="810"/>
        <v>611790</v>
      </c>
    </row>
    <row r="2297" spans="1:17" ht="32.25" customHeight="1" x14ac:dyDescent="0.25">
      <c r="A2297" s="441"/>
      <c r="B2297" s="4">
        <v>71958000</v>
      </c>
      <c r="C2297" s="15" t="s">
        <v>32</v>
      </c>
      <c r="D2297" s="15"/>
      <c r="E2297" s="15"/>
      <c r="F2297" s="177"/>
      <c r="G2297" s="4"/>
      <c r="H2297" s="149"/>
      <c r="I2297" s="177"/>
      <c r="J2297" s="448" t="s">
        <v>219</v>
      </c>
      <c r="K2297" s="2" t="s">
        <v>69</v>
      </c>
      <c r="L2297" s="189">
        <v>1286600</v>
      </c>
      <c r="M2297" s="189">
        <v>1286600</v>
      </c>
      <c r="N2297" s="164"/>
      <c r="O2297" s="164"/>
      <c r="P2297" s="164"/>
      <c r="Q2297" s="186">
        <f t="shared" si="810"/>
        <v>1286600</v>
      </c>
    </row>
    <row r="2298" spans="1:17" ht="18" customHeight="1" x14ac:dyDescent="0.25">
      <c r="A2298" s="442"/>
      <c r="B2298" s="4">
        <v>71958000</v>
      </c>
      <c r="C2298" s="15" t="s">
        <v>32</v>
      </c>
      <c r="D2298" s="15"/>
      <c r="E2298" s="15"/>
      <c r="F2298" s="177"/>
      <c r="G2298" s="4"/>
      <c r="H2298" s="149"/>
      <c r="I2298" s="177"/>
      <c r="J2298" s="15" t="s">
        <v>189</v>
      </c>
      <c r="K2298" s="4">
        <v>21</v>
      </c>
      <c r="L2298" s="189">
        <v>329940</v>
      </c>
      <c r="M2298" s="189">
        <v>329940</v>
      </c>
      <c r="N2298" s="164"/>
      <c r="O2298" s="164"/>
      <c r="P2298" s="164"/>
      <c r="Q2298" s="186">
        <f t="shared" si="810"/>
        <v>329940</v>
      </c>
    </row>
    <row r="2299" spans="1:17" ht="18" customHeight="1" x14ac:dyDescent="0.25">
      <c r="A2299" s="440">
        <v>10</v>
      </c>
      <c r="B2299" s="4">
        <v>71958000</v>
      </c>
      <c r="C2299" s="15" t="s">
        <v>32</v>
      </c>
      <c r="D2299" s="15" t="s">
        <v>32</v>
      </c>
      <c r="E2299" s="15" t="s">
        <v>26</v>
      </c>
      <c r="F2299" s="177">
        <v>28</v>
      </c>
      <c r="G2299" s="4" t="s">
        <v>68</v>
      </c>
      <c r="H2299" s="149">
        <v>3302.4</v>
      </c>
      <c r="I2299" s="177">
        <v>185</v>
      </c>
      <c r="J2299" s="448" t="s">
        <v>184</v>
      </c>
      <c r="K2299" s="4" t="s">
        <v>5</v>
      </c>
      <c r="L2299" s="189">
        <f>L2300+L2301+L2302+L2303+L2304+L2305+L2306+L2307</f>
        <v>20977620</v>
      </c>
      <c r="M2299" s="189">
        <f t="shared" ref="M2299:P2299" si="812">M2300+M2301+M2302+M2303+M2304+M2305+M2306+M2307</f>
        <v>20977620</v>
      </c>
      <c r="N2299" s="189">
        <f t="shared" si="812"/>
        <v>0</v>
      </c>
      <c r="O2299" s="189">
        <f t="shared" si="812"/>
        <v>0</v>
      </c>
      <c r="P2299" s="189">
        <f t="shared" si="812"/>
        <v>0</v>
      </c>
      <c r="Q2299" s="186">
        <f t="shared" si="810"/>
        <v>20977620</v>
      </c>
    </row>
    <row r="2300" spans="1:17" ht="18" customHeight="1" x14ac:dyDescent="0.25">
      <c r="A2300" s="441"/>
      <c r="B2300" s="4">
        <v>71958000</v>
      </c>
      <c r="C2300" s="15" t="s">
        <v>32</v>
      </c>
      <c r="D2300" s="15"/>
      <c r="E2300" s="15"/>
      <c r="F2300" s="177"/>
      <c r="G2300" s="4"/>
      <c r="H2300" s="149"/>
      <c r="I2300" s="177"/>
      <c r="J2300" s="15" t="s">
        <v>191</v>
      </c>
      <c r="K2300" s="20" t="s">
        <v>9</v>
      </c>
      <c r="L2300" s="189">
        <v>6111110</v>
      </c>
      <c r="M2300" s="189">
        <v>6111110</v>
      </c>
      <c r="N2300" s="164"/>
      <c r="O2300" s="164"/>
      <c r="P2300" s="164"/>
      <c r="Q2300" s="186">
        <f t="shared" si="810"/>
        <v>6111110</v>
      </c>
    </row>
    <row r="2301" spans="1:17" ht="18" customHeight="1" x14ac:dyDescent="0.25">
      <c r="A2301" s="441"/>
      <c r="B2301" s="4">
        <v>71958000</v>
      </c>
      <c r="C2301" s="15" t="s">
        <v>32</v>
      </c>
      <c r="D2301" s="15"/>
      <c r="E2301" s="15"/>
      <c r="F2301" s="177"/>
      <c r="G2301" s="4"/>
      <c r="H2301" s="149"/>
      <c r="I2301" s="177"/>
      <c r="J2301" s="15" t="s">
        <v>186</v>
      </c>
      <c r="K2301" s="98">
        <v>10</v>
      </c>
      <c r="L2301" s="189">
        <v>3138450</v>
      </c>
      <c r="M2301" s="189">
        <v>3138450</v>
      </c>
      <c r="N2301" s="164"/>
      <c r="O2301" s="225"/>
      <c r="P2301" s="225"/>
      <c r="Q2301" s="186">
        <f t="shared" si="810"/>
        <v>3138450</v>
      </c>
    </row>
    <row r="2302" spans="1:17" ht="33.75" customHeight="1" x14ac:dyDescent="0.25">
      <c r="A2302" s="441"/>
      <c r="B2302" s="4">
        <v>71958000</v>
      </c>
      <c r="C2302" s="15" t="s">
        <v>32</v>
      </c>
      <c r="D2302" s="15"/>
      <c r="E2302" s="15"/>
      <c r="F2302" s="177"/>
      <c r="G2302" s="4"/>
      <c r="H2302" s="149"/>
      <c r="I2302" s="177"/>
      <c r="J2302" s="48" t="s">
        <v>188</v>
      </c>
      <c r="K2302" s="454" t="s">
        <v>12</v>
      </c>
      <c r="L2302" s="189">
        <v>2158230</v>
      </c>
      <c r="M2302" s="189">
        <v>2158230</v>
      </c>
      <c r="N2302" s="164"/>
      <c r="O2302" s="164"/>
      <c r="P2302" s="164"/>
      <c r="Q2302" s="186">
        <f t="shared" si="810"/>
        <v>2158230</v>
      </c>
    </row>
    <row r="2303" spans="1:17" ht="31.5" customHeight="1" x14ac:dyDescent="0.25">
      <c r="A2303" s="441"/>
      <c r="B2303" s="4">
        <v>71958000</v>
      </c>
      <c r="C2303" s="15" t="s">
        <v>32</v>
      </c>
      <c r="D2303" s="15"/>
      <c r="E2303" s="15"/>
      <c r="F2303" s="177"/>
      <c r="G2303" s="4"/>
      <c r="H2303" s="149"/>
      <c r="I2303" s="177"/>
      <c r="J2303" s="48" t="s">
        <v>198</v>
      </c>
      <c r="K2303" s="21" t="s">
        <v>8</v>
      </c>
      <c r="L2303" s="189">
        <v>3850110</v>
      </c>
      <c r="M2303" s="189">
        <v>3850110</v>
      </c>
      <c r="N2303" s="164"/>
      <c r="O2303" s="164"/>
      <c r="P2303" s="164"/>
      <c r="Q2303" s="186">
        <f t="shared" si="810"/>
        <v>3850110</v>
      </c>
    </row>
    <row r="2304" spans="1:17" ht="30.75" customHeight="1" x14ac:dyDescent="0.25">
      <c r="A2304" s="441"/>
      <c r="B2304" s="4">
        <v>71958000</v>
      </c>
      <c r="C2304" s="15" t="s">
        <v>32</v>
      </c>
      <c r="D2304" s="15"/>
      <c r="E2304" s="15"/>
      <c r="F2304" s="177"/>
      <c r="G2304" s="4"/>
      <c r="H2304" s="149"/>
      <c r="I2304" s="177"/>
      <c r="J2304" s="48" t="s">
        <v>187</v>
      </c>
      <c r="K2304" s="20" t="s">
        <v>13</v>
      </c>
      <c r="L2304" s="189">
        <v>2751600</v>
      </c>
      <c r="M2304" s="189">
        <v>2751600</v>
      </c>
      <c r="N2304" s="164"/>
      <c r="O2304" s="164"/>
      <c r="P2304" s="164"/>
      <c r="Q2304" s="186">
        <f t="shared" si="810"/>
        <v>2751600</v>
      </c>
    </row>
    <row r="2305" spans="1:17" ht="31.5" customHeight="1" x14ac:dyDescent="0.25">
      <c r="A2305" s="441"/>
      <c r="B2305" s="4">
        <v>71958000</v>
      </c>
      <c r="C2305" s="15" t="s">
        <v>32</v>
      </c>
      <c r="D2305" s="15"/>
      <c r="E2305" s="15"/>
      <c r="F2305" s="177"/>
      <c r="G2305" s="4"/>
      <c r="H2305" s="149"/>
      <c r="I2305" s="177"/>
      <c r="J2305" s="48" t="s">
        <v>192</v>
      </c>
      <c r="K2305" s="21" t="s">
        <v>4</v>
      </c>
      <c r="L2305" s="189">
        <v>815400</v>
      </c>
      <c r="M2305" s="189">
        <v>815400</v>
      </c>
      <c r="N2305" s="164"/>
      <c r="O2305" s="164"/>
      <c r="P2305" s="164"/>
      <c r="Q2305" s="186">
        <f t="shared" si="810"/>
        <v>815400</v>
      </c>
    </row>
    <row r="2306" spans="1:17" ht="32.25" customHeight="1" x14ac:dyDescent="0.25">
      <c r="A2306" s="441"/>
      <c r="B2306" s="4">
        <v>71958000</v>
      </c>
      <c r="C2306" s="15" t="s">
        <v>32</v>
      </c>
      <c r="D2306" s="15"/>
      <c r="E2306" s="15"/>
      <c r="F2306" s="177"/>
      <c r="G2306" s="4"/>
      <c r="H2306" s="149"/>
      <c r="I2306" s="177"/>
      <c r="J2306" s="448" t="s">
        <v>219</v>
      </c>
      <c r="K2306" s="2" t="s">
        <v>69</v>
      </c>
      <c r="L2306" s="189">
        <v>1713210</v>
      </c>
      <c r="M2306" s="189">
        <v>1713210</v>
      </c>
      <c r="N2306" s="164"/>
      <c r="O2306" s="164"/>
      <c r="P2306" s="164"/>
      <c r="Q2306" s="186">
        <f t="shared" si="810"/>
        <v>1713210</v>
      </c>
    </row>
    <row r="2307" spans="1:17" ht="18" customHeight="1" x14ac:dyDescent="0.25">
      <c r="A2307" s="442"/>
      <c r="B2307" s="4">
        <v>71958000</v>
      </c>
      <c r="C2307" s="15" t="s">
        <v>32</v>
      </c>
      <c r="D2307" s="15"/>
      <c r="E2307" s="15"/>
      <c r="F2307" s="177"/>
      <c r="G2307" s="4"/>
      <c r="H2307" s="149"/>
      <c r="I2307" s="177"/>
      <c r="J2307" s="15" t="s">
        <v>189</v>
      </c>
      <c r="K2307" s="4">
        <v>21</v>
      </c>
      <c r="L2307" s="189">
        <v>439510</v>
      </c>
      <c r="M2307" s="189">
        <v>439510</v>
      </c>
      <c r="N2307" s="164"/>
      <c r="O2307" s="164"/>
      <c r="P2307" s="164"/>
      <c r="Q2307" s="186">
        <f t="shared" si="810"/>
        <v>439510</v>
      </c>
    </row>
    <row r="2308" spans="1:17" ht="18" customHeight="1" x14ac:dyDescent="0.25">
      <c r="A2308" s="440">
        <v>11</v>
      </c>
      <c r="B2308" s="4">
        <v>71958000</v>
      </c>
      <c r="C2308" s="15" t="s">
        <v>32</v>
      </c>
      <c r="D2308" s="15" t="s">
        <v>32</v>
      </c>
      <c r="E2308" s="15" t="s">
        <v>26</v>
      </c>
      <c r="F2308" s="177">
        <v>54</v>
      </c>
      <c r="G2308" s="4" t="s">
        <v>68</v>
      </c>
      <c r="H2308" s="149">
        <v>1641.3</v>
      </c>
      <c r="I2308" s="177">
        <v>86</v>
      </c>
      <c r="J2308" s="448" t="s">
        <v>184</v>
      </c>
      <c r="K2308" s="4" t="s">
        <v>5</v>
      </c>
      <c r="L2308" s="189">
        <f>L2309+L2310+L2311+L2312</f>
        <v>5600180</v>
      </c>
      <c r="M2308" s="189">
        <f t="shared" ref="M2308:P2308" si="813">M2309+M2310+M2311+M2312</f>
        <v>5600180</v>
      </c>
      <c r="N2308" s="189">
        <f t="shared" si="813"/>
        <v>0</v>
      </c>
      <c r="O2308" s="189">
        <f t="shared" si="813"/>
        <v>0</v>
      </c>
      <c r="P2308" s="189">
        <f t="shared" si="813"/>
        <v>0</v>
      </c>
      <c r="Q2308" s="186">
        <f t="shared" si="810"/>
        <v>5600180</v>
      </c>
    </row>
    <row r="2309" spans="1:17" ht="18" customHeight="1" x14ac:dyDescent="0.25">
      <c r="A2309" s="441"/>
      <c r="B2309" s="4">
        <v>71958000</v>
      </c>
      <c r="C2309" s="15" t="s">
        <v>32</v>
      </c>
      <c r="D2309" s="15"/>
      <c r="E2309" s="15"/>
      <c r="F2309" s="177"/>
      <c r="G2309" s="4"/>
      <c r="H2309" s="149"/>
      <c r="I2309" s="177"/>
      <c r="J2309" s="15" t="s">
        <v>191</v>
      </c>
      <c r="K2309" s="20" t="s">
        <v>9</v>
      </c>
      <c r="L2309" s="189">
        <v>3056040</v>
      </c>
      <c r="M2309" s="189">
        <v>3056040</v>
      </c>
      <c r="N2309" s="164"/>
      <c r="O2309" s="164"/>
      <c r="P2309" s="164"/>
      <c r="Q2309" s="186">
        <f t="shared" si="810"/>
        <v>3056040</v>
      </c>
    </row>
    <row r="2310" spans="1:17" ht="18" customHeight="1" x14ac:dyDescent="0.25">
      <c r="A2310" s="441"/>
      <c r="B2310" s="4">
        <v>71958000</v>
      </c>
      <c r="C2310" s="15" t="s">
        <v>32</v>
      </c>
      <c r="D2310" s="15"/>
      <c r="E2310" s="15"/>
      <c r="F2310" s="177"/>
      <c r="G2310" s="4"/>
      <c r="H2310" s="149"/>
      <c r="I2310" s="177"/>
      <c r="J2310" s="15" t="s">
        <v>186</v>
      </c>
      <c r="K2310" s="98">
        <v>10</v>
      </c>
      <c r="L2310" s="189">
        <v>1569710</v>
      </c>
      <c r="M2310" s="189">
        <v>1569710</v>
      </c>
      <c r="N2310" s="164"/>
      <c r="O2310" s="225"/>
      <c r="P2310" s="225"/>
      <c r="Q2310" s="186">
        <f t="shared" si="810"/>
        <v>1569710</v>
      </c>
    </row>
    <row r="2311" spans="1:17" ht="32.25" customHeight="1" x14ac:dyDescent="0.25">
      <c r="A2311" s="441"/>
      <c r="B2311" s="4">
        <v>71958000</v>
      </c>
      <c r="C2311" s="15" t="s">
        <v>32</v>
      </c>
      <c r="D2311" s="15"/>
      <c r="E2311" s="15"/>
      <c r="F2311" s="177"/>
      <c r="G2311" s="4"/>
      <c r="H2311" s="149"/>
      <c r="I2311" s="177"/>
      <c r="J2311" s="448" t="s">
        <v>219</v>
      </c>
      <c r="K2311" s="2" t="s">
        <v>69</v>
      </c>
      <c r="L2311" s="189">
        <v>857100</v>
      </c>
      <c r="M2311" s="189">
        <v>857100</v>
      </c>
      <c r="N2311" s="164"/>
      <c r="O2311" s="164"/>
      <c r="P2311" s="164"/>
      <c r="Q2311" s="186">
        <f t="shared" si="810"/>
        <v>857100</v>
      </c>
    </row>
    <row r="2312" spans="1:17" ht="18" customHeight="1" x14ac:dyDescent="0.25">
      <c r="A2312" s="442"/>
      <c r="B2312" s="4">
        <v>71958000</v>
      </c>
      <c r="C2312" s="15" t="s">
        <v>32</v>
      </c>
      <c r="D2312" s="15"/>
      <c r="E2312" s="15"/>
      <c r="F2312" s="177"/>
      <c r="G2312" s="4"/>
      <c r="H2312" s="149"/>
      <c r="I2312" s="177"/>
      <c r="J2312" s="15" t="s">
        <v>189</v>
      </c>
      <c r="K2312" s="4">
        <v>21</v>
      </c>
      <c r="L2312" s="189">
        <v>117330</v>
      </c>
      <c r="M2312" s="189">
        <v>117330</v>
      </c>
      <c r="N2312" s="164"/>
      <c r="O2312" s="164"/>
      <c r="P2312" s="164"/>
      <c r="Q2312" s="186">
        <f t="shared" si="810"/>
        <v>117330</v>
      </c>
    </row>
    <row r="2313" spans="1:17" ht="18" customHeight="1" x14ac:dyDescent="0.25">
      <c r="A2313" s="440">
        <v>12</v>
      </c>
      <c r="B2313" s="4">
        <v>71958000</v>
      </c>
      <c r="C2313" s="15" t="s">
        <v>32</v>
      </c>
      <c r="D2313" s="15" t="s">
        <v>32</v>
      </c>
      <c r="E2313" s="15" t="s">
        <v>26</v>
      </c>
      <c r="F2313" s="177" t="s">
        <v>275</v>
      </c>
      <c r="G2313" s="4" t="s">
        <v>68</v>
      </c>
      <c r="H2313" s="149">
        <v>1641.9</v>
      </c>
      <c r="I2313" s="177">
        <v>85</v>
      </c>
      <c r="J2313" s="448" t="s">
        <v>184</v>
      </c>
      <c r="K2313" s="4" t="s">
        <v>5</v>
      </c>
      <c r="L2313" s="189">
        <f>L2314+L2315+L2316+L2317</f>
        <v>5607000</v>
      </c>
      <c r="M2313" s="189">
        <f t="shared" ref="M2313:P2313" si="814">M2314+M2315+M2316+M2317</f>
        <v>5607000</v>
      </c>
      <c r="N2313" s="189">
        <f t="shared" si="814"/>
        <v>0</v>
      </c>
      <c r="O2313" s="189">
        <f t="shared" si="814"/>
        <v>0</v>
      </c>
      <c r="P2313" s="189">
        <f t="shared" si="814"/>
        <v>0</v>
      </c>
      <c r="Q2313" s="186">
        <f t="shared" si="810"/>
        <v>5607000</v>
      </c>
    </row>
    <row r="2314" spans="1:17" ht="18" customHeight="1" x14ac:dyDescent="0.25">
      <c r="A2314" s="441"/>
      <c r="B2314" s="4">
        <v>71958000</v>
      </c>
      <c r="C2314" s="15" t="s">
        <v>32</v>
      </c>
      <c r="D2314" s="15"/>
      <c r="E2314" s="15"/>
      <c r="F2314" s="177"/>
      <c r="G2314" s="4"/>
      <c r="H2314" s="149"/>
      <c r="I2314" s="177"/>
      <c r="J2314" s="15" t="s">
        <v>191</v>
      </c>
      <c r="K2314" s="20" t="s">
        <v>9</v>
      </c>
      <c r="L2314" s="189">
        <v>3060000</v>
      </c>
      <c r="M2314" s="189">
        <v>3060000</v>
      </c>
      <c r="N2314" s="164"/>
      <c r="O2314" s="164"/>
      <c r="P2314" s="164"/>
      <c r="Q2314" s="186">
        <f t="shared" si="810"/>
        <v>3060000</v>
      </c>
    </row>
    <row r="2315" spans="1:17" ht="18" customHeight="1" x14ac:dyDescent="0.25">
      <c r="A2315" s="441"/>
      <c r="B2315" s="4">
        <v>71958000</v>
      </c>
      <c r="C2315" s="15" t="s">
        <v>32</v>
      </c>
      <c r="D2315" s="15"/>
      <c r="E2315" s="15"/>
      <c r="F2315" s="177"/>
      <c r="G2315" s="4"/>
      <c r="H2315" s="149"/>
      <c r="I2315" s="177"/>
      <c r="J2315" s="15" t="s">
        <v>186</v>
      </c>
      <c r="K2315" s="98">
        <v>10</v>
      </c>
      <c r="L2315" s="189">
        <v>1572000</v>
      </c>
      <c r="M2315" s="189">
        <v>1572000</v>
      </c>
      <c r="N2315" s="164"/>
      <c r="O2315" s="225"/>
      <c r="P2315" s="225"/>
      <c r="Q2315" s="186">
        <f t="shared" si="810"/>
        <v>1572000</v>
      </c>
    </row>
    <row r="2316" spans="1:17" ht="32.25" customHeight="1" x14ac:dyDescent="0.25">
      <c r="A2316" s="441"/>
      <c r="B2316" s="4">
        <v>71958000</v>
      </c>
      <c r="C2316" s="15" t="s">
        <v>32</v>
      </c>
      <c r="D2316" s="15"/>
      <c r="E2316" s="15"/>
      <c r="F2316" s="177"/>
      <c r="G2316" s="4"/>
      <c r="H2316" s="149"/>
      <c r="I2316" s="177"/>
      <c r="J2316" s="448" t="s">
        <v>219</v>
      </c>
      <c r="K2316" s="2" t="s">
        <v>69</v>
      </c>
      <c r="L2316" s="189">
        <v>858000</v>
      </c>
      <c r="M2316" s="189">
        <v>858000</v>
      </c>
      <c r="N2316" s="164"/>
      <c r="O2316" s="164"/>
      <c r="P2316" s="164"/>
      <c r="Q2316" s="186">
        <f t="shared" si="810"/>
        <v>858000</v>
      </c>
    </row>
    <row r="2317" spans="1:17" ht="18" customHeight="1" x14ac:dyDescent="0.25">
      <c r="A2317" s="442"/>
      <c r="B2317" s="4">
        <v>71958000</v>
      </c>
      <c r="C2317" s="15" t="s">
        <v>32</v>
      </c>
      <c r="D2317" s="15"/>
      <c r="E2317" s="15"/>
      <c r="F2317" s="177"/>
      <c r="G2317" s="4"/>
      <c r="H2317" s="149"/>
      <c r="I2317" s="177"/>
      <c r="J2317" s="15" t="s">
        <v>189</v>
      </c>
      <c r="K2317" s="4">
        <v>21</v>
      </c>
      <c r="L2317" s="189">
        <v>117000</v>
      </c>
      <c r="M2317" s="189">
        <v>117000</v>
      </c>
      <c r="N2317" s="164"/>
      <c r="O2317" s="164"/>
      <c r="P2317" s="164"/>
      <c r="Q2317" s="186">
        <f t="shared" si="810"/>
        <v>117000</v>
      </c>
    </row>
    <row r="2318" spans="1:17" ht="18" customHeight="1" x14ac:dyDescent="0.25">
      <c r="A2318" s="440">
        <v>13</v>
      </c>
      <c r="B2318" s="4">
        <v>71958000</v>
      </c>
      <c r="C2318" s="15" t="s">
        <v>32</v>
      </c>
      <c r="D2318" s="15" t="s">
        <v>32</v>
      </c>
      <c r="E2318" s="15" t="s">
        <v>26</v>
      </c>
      <c r="F2318" s="177" t="s">
        <v>276</v>
      </c>
      <c r="G2318" s="4" t="s">
        <v>68</v>
      </c>
      <c r="H2318" s="149">
        <v>1633.6</v>
      </c>
      <c r="I2318" s="177">
        <v>88</v>
      </c>
      <c r="J2318" s="448" t="s">
        <v>184</v>
      </c>
      <c r="K2318" s="4" t="s">
        <v>5</v>
      </c>
      <c r="L2318" s="189">
        <f>L2319+L2320+L2321+L2322</f>
        <v>5532830</v>
      </c>
      <c r="M2318" s="189">
        <f t="shared" ref="M2318:P2318" si="815">M2319+M2320+M2321+M2322</f>
        <v>5532830</v>
      </c>
      <c r="N2318" s="189">
        <f t="shared" si="815"/>
        <v>0</v>
      </c>
      <c r="O2318" s="189">
        <f t="shared" si="815"/>
        <v>0</v>
      </c>
      <c r="P2318" s="189">
        <f t="shared" si="815"/>
        <v>0</v>
      </c>
      <c r="Q2318" s="186">
        <f t="shared" si="810"/>
        <v>5532830</v>
      </c>
    </row>
    <row r="2319" spans="1:17" ht="18" customHeight="1" x14ac:dyDescent="0.25">
      <c r="A2319" s="441"/>
      <c r="B2319" s="4">
        <v>71958000</v>
      </c>
      <c r="C2319" s="15" t="s">
        <v>32</v>
      </c>
      <c r="D2319" s="15"/>
      <c r="E2319" s="15"/>
      <c r="F2319" s="177"/>
      <c r="G2319" s="4"/>
      <c r="H2319" s="149"/>
      <c r="I2319" s="177"/>
      <c r="J2319" s="15" t="s">
        <v>191</v>
      </c>
      <c r="K2319" s="20" t="s">
        <v>9</v>
      </c>
      <c r="L2319" s="189">
        <v>3019200</v>
      </c>
      <c r="M2319" s="189">
        <v>3019200</v>
      </c>
      <c r="N2319" s="164"/>
      <c r="O2319" s="164"/>
      <c r="P2319" s="164"/>
      <c r="Q2319" s="186">
        <f t="shared" si="810"/>
        <v>3019200</v>
      </c>
    </row>
    <row r="2320" spans="1:17" ht="18" customHeight="1" x14ac:dyDescent="0.25">
      <c r="A2320" s="441"/>
      <c r="B2320" s="4">
        <v>71958000</v>
      </c>
      <c r="C2320" s="15" t="s">
        <v>32</v>
      </c>
      <c r="D2320" s="15"/>
      <c r="E2320" s="15"/>
      <c r="F2320" s="177"/>
      <c r="G2320" s="4"/>
      <c r="H2320" s="149"/>
      <c r="I2320" s="177"/>
      <c r="J2320" s="15" t="s">
        <v>186</v>
      </c>
      <c r="K2320" s="98">
        <v>10</v>
      </c>
      <c r="L2320" s="189">
        <v>1551290</v>
      </c>
      <c r="M2320" s="189">
        <v>1551290</v>
      </c>
      <c r="N2320" s="164"/>
      <c r="O2320" s="225"/>
      <c r="P2320" s="225"/>
      <c r="Q2320" s="186">
        <f t="shared" si="810"/>
        <v>1551290</v>
      </c>
    </row>
    <row r="2321" spans="1:17" ht="32.25" customHeight="1" x14ac:dyDescent="0.25">
      <c r="A2321" s="441"/>
      <c r="B2321" s="4">
        <v>71958000</v>
      </c>
      <c r="C2321" s="15" t="s">
        <v>32</v>
      </c>
      <c r="D2321" s="15"/>
      <c r="E2321" s="15"/>
      <c r="F2321" s="177"/>
      <c r="G2321" s="4"/>
      <c r="H2321" s="149"/>
      <c r="I2321" s="177"/>
      <c r="J2321" s="448" t="s">
        <v>219</v>
      </c>
      <c r="K2321" s="2" t="s">
        <v>69</v>
      </c>
      <c r="L2321" s="189">
        <v>846420</v>
      </c>
      <c r="M2321" s="189">
        <v>846420</v>
      </c>
      <c r="N2321" s="164"/>
      <c r="O2321" s="164"/>
      <c r="P2321" s="164"/>
      <c r="Q2321" s="186">
        <f t="shared" si="810"/>
        <v>846420</v>
      </c>
    </row>
    <row r="2322" spans="1:17" ht="18" customHeight="1" x14ac:dyDescent="0.25">
      <c r="A2322" s="442"/>
      <c r="B2322" s="4">
        <v>71958000</v>
      </c>
      <c r="C2322" s="15" t="s">
        <v>32</v>
      </c>
      <c r="D2322" s="15"/>
      <c r="E2322" s="15"/>
      <c r="F2322" s="177"/>
      <c r="G2322" s="4"/>
      <c r="H2322" s="149"/>
      <c r="I2322" s="177"/>
      <c r="J2322" s="15" t="s">
        <v>189</v>
      </c>
      <c r="K2322" s="4">
        <v>21</v>
      </c>
      <c r="L2322" s="189">
        <v>115920</v>
      </c>
      <c r="M2322" s="189">
        <v>115920</v>
      </c>
      <c r="N2322" s="164"/>
      <c r="O2322" s="164"/>
      <c r="P2322" s="164"/>
      <c r="Q2322" s="186">
        <f t="shared" si="810"/>
        <v>115920</v>
      </c>
    </row>
    <row r="2323" spans="1:17" ht="18" customHeight="1" x14ac:dyDescent="0.25">
      <c r="A2323" s="440">
        <v>14</v>
      </c>
      <c r="B2323" s="4">
        <v>71958000</v>
      </c>
      <c r="C2323" s="15" t="s">
        <v>32</v>
      </c>
      <c r="D2323" s="15" t="s">
        <v>32</v>
      </c>
      <c r="E2323" s="15" t="s">
        <v>243</v>
      </c>
      <c r="F2323" s="177">
        <v>50</v>
      </c>
      <c r="G2323" s="4" t="s">
        <v>68</v>
      </c>
      <c r="H2323" s="149">
        <v>3237</v>
      </c>
      <c r="I2323" s="177">
        <v>120</v>
      </c>
      <c r="J2323" s="448" t="s">
        <v>184</v>
      </c>
      <c r="K2323" s="4" t="s">
        <v>5</v>
      </c>
      <c r="L2323" s="189">
        <f>L2324+L2325+L2326+L2327+L2328+L2329+L2330+L2331</f>
        <v>21067740</v>
      </c>
      <c r="M2323" s="189">
        <f t="shared" ref="M2323:P2323" si="816">M2324+M2325+M2326+M2327+M2328+M2329+M2330+M2331</f>
        <v>21067740</v>
      </c>
      <c r="N2323" s="189">
        <f t="shared" si="816"/>
        <v>0</v>
      </c>
      <c r="O2323" s="189">
        <f t="shared" si="816"/>
        <v>0</v>
      </c>
      <c r="P2323" s="189">
        <f t="shared" si="816"/>
        <v>0</v>
      </c>
      <c r="Q2323" s="186">
        <f t="shared" si="810"/>
        <v>21067740</v>
      </c>
    </row>
    <row r="2324" spans="1:17" ht="18" customHeight="1" x14ac:dyDescent="0.25">
      <c r="A2324" s="441"/>
      <c r="B2324" s="4">
        <v>71958000</v>
      </c>
      <c r="C2324" s="15" t="s">
        <v>32</v>
      </c>
      <c r="D2324" s="15"/>
      <c r="E2324" s="15"/>
      <c r="F2324" s="177"/>
      <c r="G2324" s="4"/>
      <c r="H2324" s="149"/>
      <c r="I2324" s="177"/>
      <c r="J2324" s="15" t="s">
        <v>191</v>
      </c>
      <c r="K2324" s="20" t="s">
        <v>9</v>
      </c>
      <c r="L2324" s="189">
        <v>6137290</v>
      </c>
      <c r="M2324" s="189">
        <v>6137290</v>
      </c>
      <c r="N2324" s="164"/>
      <c r="O2324" s="164"/>
      <c r="P2324" s="164"/>
      <c r="Q2324" s="186">
        <f t="shared" si="810"/>
        <v>6137290</v>
      </c>
    </row>
    <row r="2325" spans="1:17" ht="18" customHeight="1" x14ac:dyDescent="0.25">
      <c r="A2325" s="441"/>
      <c r="B2325" s="4">
        <v>71958000</v>
      </c>
      <c r="C2325" s="15" t="s">
        <v>32</v>
      </c>
      <c r="D2325" s="15"/>
      <c r="E2325" s="15"/>
      <c r="F2325" s="177"/>
      <c r="G2325" s="4"/>
      <c r="H2325" s="149"/>
      <c r="I2325" s="177"/>
      <c r="J2325" s="15" t="s">
        <v>186</v>
      </c>
      <c r="K2325" s="98">
        <v>10</v>
      </c>
      <c r="L2325" s="189">
        <v>3152030</v>
      </c>
      <c r="M2325" s="189">
        <v>3152030</v>
      </c>
      <c r="N2325" s="164"/>
      <c r="O2325" s="225"/>
      <c r="P2325" s="225"/>
      <c r="Q2325" s="186">
        <f t="shared" si="810"/>
        <v>3152030</v>
      </c>
    </row>
    <row r="2326" spans="1:17" ht="33.75" customHeight="1" x14ac:dyDescent="0.25">
      <c r="A2326" s="441"/>
      <c r="B2326" s="4">
        <v>71958000</v>
      </c>
      <c r="C2326" s="15" t="s">
        <v>32</v>
      </c>
      <c r="D2326" s="15"/>
      <c r="E2326" s="15"/>
      <c r="F2326" s="177"/>
      <c r="G2326" s="4"/>
      <c r="H2326" s="149"/>
      <c r="I2326" s="177"/>
      <c r="J2326" s="48" t="s">
        <v>188</v>
      </c>
      <c r="K2326" s="454" t="s">
        <v>12</v>
      </c>
      <c r="L2326" s="189">
        <v>2167930</v>
      </c>
      <c r="M2326" s="189">
        <v>2167930</v>
      </c>
      <c r="N2326" s="164"/>
      <c r="O2326" s="164"/>
      <c r="P2326" s="164"/>
      <c r="Q2326" s="186">
        <f t="shared" si="810"/>
        <v>2167930</v>
      </c>
    </row>
    <row r="2327" spans="1:17" ht="31.5" customHeight="1" x14ac:dyDescent="0.25">
      <c r="A2327" s="441"/>
      <c r="B2327" s="4">
        <v>71958000</v>
      </c>
      <c r="C2327" s="15" t="s">
        <v>32</v>
      </c>
      <c r="D2327" s="15"/>
      <c r="E2327" s="15"/>
      <c r="F2327" s="177"/>
      <c r="G2327" s="4"/>
      <c r="H2327" s="149"/>
      <c r="I2327" s="177"/>
      <c r="J2327" s="48" t="s">
        <v>198</v>
      </c>
      <c r="K2327" s="21" t="s">
        <v>8</v>
      </c>
      <c r="L2327" s="189">
        <v>3865620</v>
      </c>
      <c r="M2327" s="189">
        <v>3865620</v>
      </c>
      <c r="N2327" s="164"/>
      <c r="O2327" s="164"/>
      <c r="P2327" s="164"/>
      <c r="Q2327" s="186">
        <f t="shared" si="810"/>
        <v>3865620</v>
      </c>
    </row>
    <row r="2328" spans="1:17" ht="30.75" customHeight="1" x14ac:dyDescent="0.25">
      <c r="A2328" s="441"/>
      <c r="B2328" s="4">
        <v>71958000</v>
      </c>
      <c r="C2328" s="15" t="s">
        <v>32</v>
      </c>
      <c r="D2328" s="15"/>
      <c r="E2328" s="15"/>
      <c r="F2328" s="177"/>
      <c r="G2328" s="4"/>
      <c r="H2328" s="149"/>
      <c r="I2328" s="177"/>
      <c r="J2328" s="48" t="s">
        <v>187</v>
      </c>
      <c r="K2328" s="20" t="s">
        <v>13</v>
      </c>
      <c r="L2328" s="189">
        <v>2764210</v>
      </c>
      <c r="M2328" s="189">
        <v>2764210</v>
      </c>
      <c r="N2328" s="164"/>
      <c r="O2328" s="164"/>
      <c r="P2328" s="164"/>
      <c r="Q2328" s="186">
        <f t="shared" si="810"/>
        <v>2764210</v>
      </c>
    </row>
    <row r="2329" spans="1:17" ht="31.5" customHeight="1" x14ac:dyDescent="0.25">
      <c r="A2329" s="441"/>
      <c r="B2329" s="4">
        <v>71958000</v>
      </c>
      <c r="C2329" s="15" t="s">
        <v>32</v>
      </c>
      <c r="D2329" s="15"/>
      <c r="E2329" s="15"/>
      <c r="F2329" s="177"/>
      <c r="G2329" s="4"/>
      <c r="H2329" s="149"/>
      <c r="I2329" s="177"/>
      <c r="J2329" s="48" t="s">
        <v>192</v>
      </c>
      <c r="K2329" s="21" t="s">
        <v>4</v>
      </c>
      <c r="L2329" s="189">
        <v>819270</v>
      </c>
      <c r="M2329" s="189">
        <v>819270</v>
      </c>
      <c r="N2329" s="164"/>
      <c r="O2329" s="164"/>
      <c r="P2329" s="164"/>
      <c r="Q2329" s="186">
        <f t="shared" si="810"/>
        <v>819270</v>
      </c>
    </row>
    <row r="2330" spans="1:17" ht="32.25" customHeight="1" x14ac:dyDescent="0.25">
      <c r="A2330" s="441"/>
      <c r="B2330" s="4">
        <v>71958000</v>
      </c>
      <c r="C2330" s="15" t="s">
        <v>32</v>
      </c>
      <c r="D2330" s="15"/>
      <c r="E2330" s="15"/>
      <c r="F2330" s="177"/>
      <c r="G2330" s="4"/>
      <c r="H2330" s="149"/>
      <c r="I2330" s="177"/>
      <c r="J2330" s="448" t="s">
        <v>219</v>
      </c>
      <c r="K2330" s="2" t="s">
        <v>69</v>
      </c>
      <c r="L2330" s="189">
        <v>1719990</v>
      </c>
      <c r="M2330" s="189">
        <v>1719990</v>
      </c>
      <c r="N2330" s="164"/>
      <c r="O2330" s="164"/>
      <c r="P2330" s="164"/>
      <c r="Q2330" s="186">
        <f t="shared" si="810"/>
        <v>1719990</v>
      </c>
    </row>
    <row r="2331" spans="1:17" ht="18" customHeight="1" x14ac:dyDescent="0.25">
      <c r="A2331" s="442"/>
      <c r="B2331" s="4">
        <v>71958000</v>
      </c>
      <c r="C2331" s="15" t="s">
        <v>32</v>
      </c>
      <c r="D2331" s="15"/>
      <c r="E2331" s="15"/>
      <c r="F2331" s="177"/>
      <c r="G2331" s="4"/>
      <c r="H2331" s="149"/>
      <c r="I2331" s="177"/>
      <c r="J2331" s="15" t="s">
        <v>189</v>
      </c>
      <c r="K2331" s="4">
        <v>21</v>
      </c>
      <c r="L2331" s="189">
        <v>441400</v>
      </c>
      <c r="M2331" s="189">
        <v>441400</v>
      </c>
      <c r="N2331" s="164"/>
      <c r="O2331" s="164"/>
      <c r="P2331" s="164"/>
      <c r="Q2331" s="186">
        <f t="shared" si="810"/>
        <v>441400</v>
      </c>
    </row>
    <row r="2332" spans="1:17" s="416" customFormat="1" ht="18" customHeight="1" x14ac:dyDescent="0.25">
      <c r="A2332" s="477">
        <v>15</v>
      </c>
      <c r="B2332" s="4">
        <v>71958000</v>
      </c>
      <c r="C2332" s="15" t="s">
        <v>32</v>
      </c>
      <c r="D2332" s="15" t="s">
        <v>32</v>
      </c>
      <c r="E2332" s="15" t="s">
        <v>33</v>
      </c>
      <c r="F2332" s="177">
        <v>6</v>
      </c>
      <c r="G2332" s="4" t="s">
        <v>68</v>
      </c>
      <c r="H2332" s="149">
        <v>925</v>
      </c>
      <c r="I2332" s="177">
        <v>29</v>
      </c>
      <c r="J2332" s="448" t="s">
        <v>184</v>
      </c>
      <c r="K2332" s="4" t="s">
        <v>5</v>
      </c>
      <c r="L2332" s="189">
        <f>L2333+L2334+L2335+L2336+L2337+L2338+L2339+L2340+L2341</f>
        <v>5700544</v>
      </c>
      <c r="M2332" s="189">
        <f t="shared" ref="M2332:P2332" si="817">M2333+M2334+M2335+M2336+M2337+M2338+M2339+M2340+M2341</f>
        <v>5564080</v>
      </c>
      <c r="N2332" s="189">
        <f t="shared" si="817"/>
        <v>0</v>
      </c>
      <c r="O2332" s="189">
        <f t="shared" si="817"/>
        <v>129640.8</v>
      </c>
      <c r="P2332" s="189">
        <f t="shared" si="817"/>
        <v>6823.1999999999971</v>
      </c>
      <c r="Q2332" s="186">
        <f t="shared" si="810"/>
        <v>5700544</v>
      </c>
    </row>
    <row r="2333" spans="1:17" s="416" customFormat="1" ht="48" customHeight="1" x14ac:dyDescent="0.25">
      <c r="A2333" s="478"/>
      <c r="B2333" s="4">
        <v>71958000</v>
      </c>
      <c r="C2333" s="15" t="s">
        <v>32</v>
      </c>
      <c r="D2333" s="15"/>
      <c r="E2333" s="15"/>
      <c r="F2333" s="177"/>
      <c r="G2333" s="4"/>
      <c r="H2333" s="149"/>
      <c r="I2333" s="177"/>
      <c r="J2333" s="5" t="s">
        <v>185</v>
      </c>
      <c r="K2333" s="20">
        <v>20</v>
      </c>
      <c r="L2333" s="189">
        <v>136464</v>
      </c>
      <c r="M2333" s="164"/>
      <c r="N2333" s="189"/>
      <c r="O2333" s="189">
        <f>L2333*95/100</f>
        <v>129640.8</v>
      </c>
      <c r="P2333" s="186">
        <f>L2333-O2333</f>
        <v>6823.1999999999971</v>
      </c>
      <c r="Q2333" s="186">
        <f t="shared" si="810"/>
        <v>136464</v>
      </c>
    </row>
    <row r="2334" spans="1:17" s="416" customFormat="1" ht="19.5" customHeight="1" x14ac:dyDescent="0.25">
      <c r="A2334" s="478"/>
      <c r="B2334" s="4">
        <v>71958000</v>
      </c>
      <c r="C2334" s="15" t="s">
        <v>32</v>
      </c>
      <c r="D2334" s="15"/>
      <c r="E2334" s="15"/>
      <c r="F2334" s="177"/>
      <c r="G2334" s="4"/>
      <c r="H2334" s="149"/>
      <c r="I2334" s="177"/>
      <c r="J2334" s="443" t="s">
        <v>303</v>
      </c>
      <c r="K2334" s="85">
        <v>50</v>
      </c>
      <c r="L2334" s="189">
        <v>20000</v>
      </c>
      <c r="M2334" s="189">
        <v>20000</v>
      </c>
      <c r="N2334" s="189"/>
      <c r="O2334" s="164"/>
      <c r="P2334" s="144"/>
      <c r="Q2334" s="186">
        <f t="shared" si="810"/>
        <v>20000</v>
      </c>
    </row>
    <row r="2335" spans="1:17" s="416" customFormat="1" ht="33.75" customHeight="1" x14ac:dyDescent="0.25">
      <c r="A2335" s="478"/>
      <c r="B2335" s="4">
        <v>71958000</v>
      </c>
      <c r="C2335" s="15" t="s">
        <v>32</v>
      </c>
      <c r="D2335" s="15"/>
      <c r="E2335" s="15"/>
      <c r="F2335" s="177"/>
      <c r="G2335" s="4"/>
      <c r="H2335" s="149"/>
      <c r="I2335" s="177"/>
      <c r="J2335" s="48" t="s">
        <v>188</v>
      </c>
      <c r="K2335" s="454" t="s">
        <v>12</v>
      </c>
      <c r="L2335" s="189">
        <v>632887</v>
      </c>
      <c r="M2335" s="189">
        <v>632887</v>
      </c>
      <c r="N2335" s="189"/>
      <c r="O2335" s="164"/>
      <c r="P2335" s="144"/>
      <c r="Q2335" s="186">
        <f t="shared" si="810"/>
        <v>632887</v>
      </c>
    </row>
    <row r="2336" spans="1:17" s="416" customFormat="1" ht="31.5" customHeight="1" x14ac:dyDescent="0.25">
      <c r="A2336" s="478"/>
      <c r="B2336" s="4">
        <v>71958000</v>
      </c>
      <c r="C2336" s="15" t="s">
        <v>32</v>
      </c>
      <c r="D2336" s="15"/>
      <c r="E2336" s="15"/>
      <c r="F2336" s="177"/>
      <c r="G2336" s="4"/>
      <c r="H2336" s="149"/>
      <c r="I2336" s="177"/>
      <c r="J2336" s="48" t="s">
        <v>198</v>
      </c>
      <c r="K2336" s="21" t="s">
        <v>8</v>
      </c>
      <c r="L2336" s="189">
        <v>1186373</v>
      </c>
      <c r="M2336" s="189">
        <v>1186373</v>
      </c>
      <c r="N2336" s="189"/>
      <c r="O2336" s="164"/>
      <c r="P2336" s="144"/>
      <c r="Q2336" s="186">
        <f t="shared" si="810"/>
        <v>1186373</v>
      </c>
    </row>
    <row r="2337" spans="1:41" s="416" customFormat="1" ht="30.75" customHeight="1" x14ac:dyDescent="0.25">
      <c r="A2337" s="478"/>
      <c r="B2337" s="4">
        <v>71958000</v>
      </c>
      <c r="C2337" s="15" t="s">
        <v>32</v>
      </c>
      <c r="D2337" s="15"/>
      <c r="E2337" s="15"/>
      <c r="F2337" s="177"/>
      <c r="G2337" s="4"/>
      <c r="H2337" s="149"/>
      <c r="I2337" s="177"/>
      <c r="J2337" s="48" t="s">
        <v>187</v>
      </c>
      <c r="K2337" s="20" t="s">
        <v>13</v>
      </c>
      <c r="L2337" s="189">
        <v>1510479</v>
      </c>
      <c r="M2337" s="189">
        <v>1510479</v>
      </c>
      <c r="N2337" s="189"/>
      <c r="O2337" s="164"/>
      <c r="P2337" s="144"/>
      <c r="Q2337" s="186">
        <f t="shared" si="810"/>
        <v>1510479</v>
      </c>
    </row>
    <row r="2338" spans="1:41" s="416" customFormat="1" ht="31.5" customHeight="1" x14ac:dyDescent="0.25">
      <c r="A2338" s="478"/>
      <c r="B2338" s="4">
        <v>71958000</v>
      </c>
      <c r="C2338" s="15" t="s">
        <v>32</v>
      </c>
      <c r="D2338" s="15"/>
      <c r="E2338" s="15"/>
      <c r="F2338" s="177"/>
      <c r="G2338" s="4"/>
      <c r="H2338" s="149"/>
      <c r="I2338" s="177"/>
      <c r="J2338" s="48" t="s">
        <v>192</v>
      </c>
      <c r="K2338" s="21" t="s">
        <v>4</v>
      </c>
      <c r="L2338" s="189">
        <v>314260</v>
      </c>
      <c r="M2338" s="189">
        <v>314260</v>
      </c>
      <c r="N2338" s="189"/>
      <c r="O2338" s="164"/>
      <c r="P2338" s="144"/>
      <c r="Q2338" s="186">
        <f t="shared" si="810"/>
        <v>314260</v>
      </c>
    </row>
    <row r="2339" spans="1:41" s="416" customFormat="1" ht="32.25" customHeight="1" x14ac:dyDescent="0.25">
      <c r="A2339" s="478"/>
      <c r="B2339" s="4">
        <v>71958000</v>
      </c>
      <c r="C2339" s="15" t="s">
        <v>32</v>
      </c>
      <c r="D2339" s="15"/>
      <c r="E2339" s="15"/>
      <c r="F2339" s="177"/>
      <c r="G2339" s="4"/>
      <c r="H2339" s="149"/>
      <c r="I2339" s="177"/>
      <c r="J2339" s="448" t="s">
        <v>219</v>
      </c>
      <c r="K2339" s="2" t="s">
        <v>69</v>
      </c>
      <c r="L2339" s="189">
        <v>1605995</v>
      </c>
      <c r="M2339" s="189">
        <v>1605995</v>
      </c>
      <c r="N2339" s="189"/>
      <c r="O2339" s="164"/>
      <c r="P2339" s="144"/>
      <c r="Q2339" s="186">
        <f t="shared" si="810"/>
        <v>1605995</v>
      </c>
    </row>
    <row r="2340" spans="1:41" s="416" customFormat="1" ht="52.5" customHeight="1" x14ac:dyDescent="0.25">
      <c r="A2340" s="478"/>
      <c r="B2340" s="4">
        <v>71958000</v>
      </c>
      <c r="C2340" s="15" t="s">
        <v>32</v>
      </c>
      <c r="D2340" s="15"/>
      <c r="E2340" s="15"/>
      <c r="F2340" s="177"/>
      <c r="G2340" s="4"/>
      <c r="H2340" s="149"/>
      <c r="I2340" s="177"/>
      <c r="J2340" s="448" t="s">
        <v>336</v>
      </c>
      <c r="K2340" s="4">
        <v>31</v>
      </c>
      <c r="L2340" s="189">
        <v>177928</v>
      </c>
      <c r="M2340" s="189">
        <v>177928</v>
      </c>
      <c r="N2340" s="189"/>
      <c r="O2340" s="164"/>
      <c r="P2340" s="144"/>
      <c r="Q2340" s="186">
        <f t="shared" si="810"/>
        <v>177928</v>
      </c>
    </row>
    <row r="2341" spans="1:41" s="416" customFormat="1" ht="18" customHeight="1" x14ac:dyDescent="0.25">
      <c r="A2341" s="479"/>
      <c r="B2341" s="4">
        <v>71958000</v>
      </c>
      <c r="C2341" s="15" t="s">
        <v>32</v>
      </c>
      <c r="D2341" s="15"/>
      <c r="E2341" s="15"/>
      <c r="F2341" s="177"/>
      <c r="G2341" s="4"/>
      <c r="H2341" s="149"/>
      <c r="I2341" s="177"/>
      <c r="J2341" s="15" t="s">
        <v>189</v>
      </c>
      <c r="K2341" s="4">
        <v>21</v>
      </c>
      <c r="L2341" s="189">
        <v>116158</v>
      </c>
      <c r="M2341" s="189">
        <v>116158</v>
      </c>
      <c r="N2341" s="189"/>
      <c r="O2341" s="164"/>
      <c r="P2341" s="144"/>
      <c r="Q2341" s="186">
        <f t="shared" si="810"/>
        <v>116158</v>
      </c>
    </row>
    <row r="2342" spans="1:41" s="415" customFormat="1" ht="18" customHeight="1" x14ac:dyDescent="0.3">
      <c r="A2342" s="471">
        <v>16</v>
      </c>
      <c r="B2342" s="54">
        <v>71958000</v>
      </c>
      <c r="C2342" s="8" t="s">
        <v>32</v>
      </c>
      <c r="D2342" s="8" t="s">
        <v>32</v>
      </c>
      <c r="E2342" s="8" t="s">
        <v>1</v>
      </c>
      <c r="F2342" s="101">
        <v>74</v>
      </c>
      <c r="G2342" s="49" t="s">
        <v>68</v>
      </c>
      <c r="H2342" s="143">
        <v>2152</v>
      </c>
      <c r="I2342" s="101">
        <v>83</v>
      </c>
      <c r="J2342" s="448" t="s">
        <v>184</v>
      </c>
      <c r="K2342" s="2" t="s">
        <v>5</v>
      </c>
      <c r="L2342" s="191">
        <f>L2343+L2344+L2347+L2345+L2346</f>
        <v>4867703</v>
      </c>
      <c r="M2342" s="191">
        <f t="shared" ref="M2342:P2342" si="818">M2343+M2344+M2347+M2345+M2346</f>
        <v>4867703</v>
      </c>
      <c r="N2342" s="191">
        <f t="shared" si="818"/>
        <v>0</v>
      </c>
      <c r="O2342" s="191">
        <f t="shared" si="818"/>
        <v>0</v>
      </c>
      <c r="P2342" s="191">
        <f t="shared" si="818"/>
        <v>0</v>
      </c>
      <c r="Q2342" s="186">
        <f>M2342+N2342+O2342+P2342</f>
        <v>4867703</v>
      </c>
      <c r="R2342" s="412"/>
      <c r="S2342" s="412"/>
      <c r="T2342" s="412"/>
      <c r="U2342" s="413"/>
      <c r="V2342" s="412"/>
      <c r="W2342" s="412"/>
      <c r="X2342" s="412"/>
      <c r="Y2342" s="412"/>
      <c r="Z2342" s="412"/>
      <c r="AA2342" s="412"/>
      <c r="AB2342" s="412"/>
      <c r="AC2342" s="412"/>
      <c r="AD2342" s="412"/>
      <c r="AE2342" s="412"/>
      <c r="AF2342" s="412"/>
      <c r="AG2342" s="412"/>
      <c r="AH2342" s="412"/>
      <c r="AI2342" s="412"/>
      <c r="AJ2342" s="412"/>
      <c r="AK2342" s="412"/>
      <c r="AL2342" s="414"/>
      <c r="AM2342" s="412"/>
      <c r="AN2342" s="412"/>
      <c r="AO2342" s="412"/>
    </row>
    <row r="2343" spans="1:41" s="415" customFormat="1" ht="33.75" customHeight="1" x14ac:dyDescent="0.3">
      <c r="A2343" s="472"/>
      <c r="B2343" s="54">
        <v>71958000</v>
      </c>
      <c r="C2343" s="8" t="s">
        <v>32</v>
      </c>
      <c r="D2343" s="448"/>
      <c r="E2343" s="8"/>
      <c r="F2343" s="101"/>
      <c r="G2343" s="49"/>
      <c r="H2343" s="143"/>
      <c r="I2343" s="101"/>
      <c r="J2343" s="48" t="s">
        <v>188</v>
      </c>
      <c r="K2343" s="454" t="s">
        <v>12</v>
      </c>
      <c r="L2343" s="189">
        <v>1086886</v>
      </c>
      <c r="M2343" s="189">
        <v>1086886</v>
      </c>
      <c r="N2343" s="166"/>
      <c r="O2343" s="191"/>
      <c r="P2343" s="166"/>
      <c r="Q2343" s="186">
        <f t="shared" ref="Q2343:Q2346" si="819">M2343+N2343+O2343+P2343</f>
        <v>1086886</v>
      </c>
      <c r="R2343" s="412"/>
      <c r="S2343" s="412"/>
      <c r="T2343" s="412"/>
      <c r="U2343" s="413"/>
      <c r="V2343" s="412"/>
      <c r="W2343" s="412"/>
      <c r="X2343" s="412"/>
      <c r="Y2343" s="412"/>
      <c r="Z2343" s="412"/>
      <c r="AA2343" s="412"/>
      <c r="AB2343" s="412"/>
      <c r="AC2343" s="412"/>
      <c r="AD2343" s="412"/>
      <c r="AE2343" s="412"/>
      <c r="AF2343" s="412"/>
      <c r="AG2343" s="412"/>
      <c r="AH2343" s="412"/>
      <c r="AI2343" s="412"/>
      <c r="AJ2343" s="412"/>
      <c r="AK2343" s="412"/>
      <c r="AL2343" s="414"/>
      <c r="AM2343" s="412"/>
      <c r="AN2343" s="412"/>
      <c r="AO2343" s="412"/>
    </row>
    <row r="2344" spans="1:41" s="415" customFormat="1" ht="31.5" customHeight="1" x14ac:dyDescent="0.3">
      <c r="A2344" s="472"/>
      <c r="B2344" s="54">
        <v>71958000</v>
      </c>
      <c r="C2344" s="8" t="s">
        <v>32</v>
      </c>
      <c r="D2344" s="448"/>
      <c r="E2344" s="8"/>
      <c r="F2344" s="101"/>
      <c r="G2344" s="49"/>
      <c r="H2344" s="143"/>
      <c r="I2344" s="101"/>
      <c r="J2344" s="48" t="s">
        <v>198</v>
      </c>
      <c r="K2344" s="21" t="s">
        <v>8</v>
      </c>
      <c r="L2344" s="189">
        <v>1874851</v>
      </c>
      <c r="M2344" s="189">
        <v>1874851</v>
      </c>
      <c r="N2344" s="166"/>
      <c r="O2344" s="189"/>
      <c r="P2344" s="189"/>
      <c r="Q2344" s="186">
        <f t="shared" si="819"/>
        <v>1874851</v>
      </c>
      <c r="R2344" s="412"/>
      <c r="S2344" s="412"/>
      <c r="T2344" s="412"/>
      <c r="U2344" s="413"/>
      <c r="V2344" s="412"/>
      <c r="W2344" s="412"/>
      <c r="X2344" s="412"/>
      <c r="Y2344" s="412"/>
      <c r="Z2344" s="412"/>
      <c r="AA2344" s="412"/>
      <c r="AB2344" s="412"/>
      <c r="AC2344" s="412"/>
      <c r="AD2344" s="412"/>
      <c r="AE2344" s="412"/>
      <c r="AF2344" s="412"/>
      <c r="AG2344" s="412"/>
      <c r="AH2344" s="412"/>
      <c r="AI2344" s="412"/>
      <c r="AJ2344" s="412"/>
      <c r="AK2344" s="412"/>
      <c r="AL2344" s="414"/>
      <c r="AM2344" s="412"/>
      <c r="AN2344" s="412"/>
      <c r="AO2344" s="412"/>
    </row>
    <row r="2345" spans="1:41" s="415" customFormat="1" ht="30.75" customHeight="1" x14ac:dyDescent="0.3">
      <c r="A2345" s="472"/>
      <c r="B2345" s="54">
        <v>71958000</v>
      </c>
      <c r="C2345" s="8" t="s">
        <v>32</v>
      </c>
      <c r="D2345" s="448"/>
      <c r="E2345" s="8"/>
      <c r="F2345" s="101"/>
      <c r="G2345" s="49"/>
      <c r="H2345" s="143"/>
      <c r="I2345" s="101"/>
      <c r="J2345" s="48" t="s">
        <v>187</v>
      </c>
      <c r="K2345" s="20" t="s">
        <v>13</v>
      </c>
      <c r="L2345" s="189">
        <v>1409727</v>
      </c>
      <c r="M2345" s="189">
        <v>1409727</v>
      </c>
      <c r="N2345" s="166"/>
      <c r="O2345" s="189"/>
      <c r="P2345" s="189"/>
      <c r="Q2345" s="186">
        <f t="shared" si="819"/>
        <v>1409727</v>
      </c>
      <c r="R2345" s="412"/>
      <c r="S2345" s="412"/>
      <c r="T2345" s="412"/>
      <c r="U2345" s="413"/>
      <c r="V2345" s="412"/>
      <c r="W2345" s="412"/>
      <c r="X2345" s="412"/>
      <c r="Y2345" s="412"/>
      <c r="Z2345" s="412"/>
      <c r="AA2345" s="412"/>
      <c r="AB2345" s="412"/>
      <c r="AC2345" s="412"/>
      <c r="AD2345" s="412"/>
      <c r="AE2345" s="412"/>
      <c r="AF2345" s="412"/>
      <c r="AG2345" s="412"/>
      <c r="AH2345" s="412"/>
      <c r="AI2345" s="412"/>
      <c r="AJ2345" s="412"/>
      <c r="AK2345" s="412"/>
      <c r="AL2345" s="414"/>
      <c r="AM2345" s="412"/>
      <c r="AN2345" s="412"/>
      <c r="AO2345" s="412"/>
    </row>
    <row r="2346" spans="1:41" s="415" customFormat="1" ht="31.5" customHeight="1" x14ac:dyDescent="0.3">
      <c r="A2346" s="472"/>
      <c r="B2346" s="54">
        <v>71958000</v>
      </c>
      <c r="C2346" s="8" t="s">
        <v>32</v>
      </c>
      <c r="D2346" s="448"/>
      <c r="E2346" s="8"/>
      <c r="F2346" s="101"/>
      <c r="G2346" s="49"/>
      <c r="H2346" s="143"/>
      <c r="I2346" s="101"/>
      <c r="J2346" s="48" t="s">
        <v>192</v>
      </c>
      <c r="K2346" s="21" t="s">
        <v>4</v>
      </c>
      <c r="L2346" s="189">
        <v>394252</v>
      </c>
      <c r="M2346" s="189">
        <v>394252</v>
      </c>
      <c r="N2346" s="166"/>
      <c r="O2346" s="189"/>
      <c r="P2346" s="189"/>
      <c r="Q2346" s="186">
        <f t="shared" si="819"/>
        <v>394252</v>
      </c>
      <c r="R2346" s="412"/>
      <c r="S2346" s="412"/>
      <c r="T2346" s="412"/>
      <c r="U2346" s="413"/>
      <c r="V2346" s="412"/>
      <c r="W2346" s="412"/>
      <c r="X2346" s="412"/>
      <c r="Y2346" s="412"/>
      <c r="Z2346" s="412"/>
      <c r="AA2346" s="412"/>
      <c r="AB2346" s="412"/>
      <c r="AC2346" s="412"/>
      <c r="AD2346" s="412"/>
      <c r="AE2346" s="412"/>
      <c r="AF2346" s="412"/>
      <c r="AG2346" s="412"/>
      <c r="AH2346" s="412"/>
      <c r="AI2346" s="412"/>
      <c r="AJ2346" s="412"/>
      <c r="AK2346" s="412"/>
      <c r="AL2346" s="414"/>
      <c r="AM2346" s="412"/>
      <c r="AN2346" s="412"/>
      <c r="AO2346" s="412"/>
    </row>
    <row r="2347" spans="1:41" s="415" customFormat="1" ht="18" customHeight="1" x14ac:dyDescent="0.3">
      <c r="A2347" s="473"/>
      <c r="B2347" s="54">
        <v>71958000</v>
      </c>
      <c r="C2347" s="8" t="s">
        <v>32</v>
      </c>
      <c r="D2347" s="448"/>
      <c r="E2347" s="8"/>
      <c r="F2347" s="101"/>
      <c r="G2347" s="49"/>
      <c r="H2347" s="143"/>
      <c r="I2347" s="101"/>
      <c r="J2347" s="448" t="s">
        <v>189</v>
      </c>
      <c r="K2347" s="2">
        <v>21</v>
      </c>
      <c r="L2347" s="189">
        <v>101987</v>
      </c>
      <c r="M2347" s="189">
        <v>101987</v>
      </c>
      <c r="N2347" s="189"/>
      <c r="O2347" s="191"/>
      <c r="P2347" s="191"/>
      <c r="Q2347" s="186">
        <f t="shared" ref="Q2347" si="820">M2347+N2347+O2347+P2347</f>
        <v>101987</v>
      </c>
      <c r="R2347" s="412"/>
      <c r="S2347" s="412"/>
      <c r="T2347" s="412"/>
      <c r="U2347" s="413"/>
      <c r="V2347" s="412"/>
      <c r="W2347" s="412"/>
      <c r="X2347" s="412"/>
      <c r="Y2347" s="412"/>
      <c r="Z2347" s="412"/>
      <c r="AA2347" s="412"/>
      <c r="AB2347" s="412"/>
      <c r="AC2347" s="412"/>
      <c r="AD2347" s="412"/>
      <c r="AE2347" s="412"/>
      <c r="AF2347" s="412"/>
      <c r="AG2347" s="412"/>
      <c r="AH2347" s="412"/>
      <c r="AI2347" s="412"/>
      <c r="AJ2347" s="412"/>
      <c r="AK2347" s="412"/>
      <c r="AL2347" s="414"/>
      <c r="AM2347" s="412"/>
      <c r="AN2347" s="412"/>
      <c r="AO2347" s="412"/>
    </row>
    <row r="2348" spans="1:41" s="419" customFormat="1" ht="18" customHeight="1" x14ac:dyDescent="0.3">
      <c r="A2348" s="471">
        <v>17</v>
      </c>
      <c r="B2348" s="54">
        <v>71958000</v>
      </c>
      <c r="C2348" s="8" t="s">
        <v>32</v>
      </c>
      <c r="D2348" s="15" t="s">
        <v>32</v>
      </c>
      <c r="E2348" s="8" t="s">
        <v>70</v>
      </c>
      <c r="F2348" s="101" t="s">
        <v>138</v>
      </c>
      <c r="G2348" s="49" t="s">
        <v>68</v>
      </c>
      <c r="H2348" s="149">
        <v>6065.4</v>
      </c>
      <c r="I2348" s="177">
        <v>345</v>
      </c>
      <c r="J2348" s="448" t="s">
        <v>184</v>
      </c>
      <c r="K2348" s="454" t="s">
        <v>5</v>
      </c>
      <c r="L2348" s="189">
        <f>L2349+L2350+L2353+L2351+L2352+L2354</f>
        <v>18081135</v>
      </c>
      <c r="M2348" s="189">
        <f t="shared" ref="M2348:P2348" si="821">M2349+M2350+M2353+M2351+M2352+M2354</f>
        <v>18081135</v>
      </c>
      <c r="N2348" s="189">
        <f t="shared" si="821"/>
        <v>0</v>
      </c>
      <c r="O2348" s="189">
        <f t="shared" si="821"/>
        <v>0</v>
      </c>
      <c r="P2348" s="189">
        <f t="shared" si="821"/>
        <v>0</v>
      </c>
      <c r="Q2348" s="186">
        <f>M2348+N2348+O2348+P2348</f>
        <v>18081135</v>
      </c>
      <c r="R2348" s="417"/>
      <c r="S2348" s="417"/>
      <c r="T2348" s="417"/>
      <c r="U2348" s="418"/>
      <c r="W2348" s="417"/>
      <c r="X2348" s="417"/>
      <c r="Y2348" s="417"/>
      <c r="Z2348" s="417"/>
      <c r="AA2348" s="417"/>
      <c r="AB2348" s="417"/>
      <c r="AC2348" s="417"/>
      <c r="AD2348" s="417"/>
      <c r="AE2348" s="417"/>
      <c r="AF2348" s="417"/>
      <c r="AG2348" s="417"/>
      <c r="AH2348" s="417"/>
      <c r="AI2348" s="417"/>
      <c r="AJ2348" s="417"/>
      <c r="AK2348" s="417"/>
      <c r="AL2348" s="414"/>
      <c r="AM2348" s="417"/>
      <c r="AN2348" s="417"/>
      <c r="AO2348" s="417"/>
    </row>
    <row r="2349" spans="1:41" s="419" customFormat="1" ht="33.75" customHeight="1" x14ac:dyDescent="0.3">
      <c r="A2349" s="472"/>
      <c r="B2349" s="54">
        <v>71958000</v>
      </c>
      <c r="C2349" s="8" t="s">
        <v>32</v>
      </c>
      <c r="D2349" s="15"/>
      <c r="E2349" s="8"/>
      <c r="F2349" s="101"/>
      <c r="G2349" s="49"/>
      <c r="H2349" s="149"/>
      <c r="I2349" s="177"/>
      <c r="J2349" s="48" t="s">
        <v>188</v>
      </c>
      <c r="K2349" s="454" t="s">
        <v>12</v>
      </c>
      <c r="L2349" s="189">
        <v>3918023</v>
      </c>
      <c r="M2349" s="189">
        <v>3918023</v>
      </c>
      <c r="N2349" s="189"/>
      <c r="O2349" s="191"/>
      <c r="P2349" s="191"/>
      <c r="Q2349" s="186">
        <f t="shared" ref="Q2349:Q2352" si="822">M2349+N2349+O2349+P2349</f>
        <v>3918023</v>
      </c>
      <c r="R2349" s="417"/>
      <c r="S2349" s="417"/>
      <c r="T2349" s="417"/>
      <c r="U2349" s="418"/>
      <c r="W2349" s="417"/>
      <c r="X2349" s="417"/>
      <c r="Y2349" s="417"/>
      <c r="Z2349" s="417"/>
      <c r="AA2349" s="417"/>
      <c r="AB2349" s="417"/>
      <c r="AC2349" s="417"/>
      <c r="AD2349" s="417"/>
      <c r="AE2349" s="417"/>
      <c r="AF2349" s="417"/>
      <c r="AG2349" s="417"/>
      <c r="AH2349" s="417"/>
      <c r="AI2349" s="417"/>
      <c r="AJ2349" s="417"/>
      <c r="AK2349" s="417"/>
      <c r="AL2349" s="414"/>
      <c r="AM2349" s="417"/>
      <c r="AN2349" s="417"/>
      <c r="AO2349" s="417"/>
    </row>
    <row r="2350" spans="1:41" s="419" customFormat="1" ht="31.5" customHeight="1" x14ac:dyDescent="0.3">
      <c r="A2350" s="472"/>
      <c r="B2350" s="54">
        <v>71958000</v>
      </c>
      <c r="C2350" s="8" t="s">
        <v>32</v>
      </c>
      <c r="D2350" s="15"/>
      <c r="E2350" s="8"/>
      <c r="F2350" s="101"/>
      <c r="G2350" s="49"/>
      <c r="H2350" s="149"/>
      <c r="I2350" s="177"/>
      <c r="J2350" s="48" t="s">
        <v>198</v>
      </c>
      <c r="K2350" s="21" t="s">
        <v>8</v>
      </c>
      <c r="L2350" s="189">
        <v>7108494</v>
      </c>
      <c r="M2350" s="189">
        <v>7108494</v>
      </c>
      <c r="N2350" s="164"/>
      <c r="O2350" s="151"/>
      <c r="P2350" s="151"/>
      <c r="Q2350" s="186">
        <f t="shared" si="822"/>
        <v>7108494</v>
      </c>
      <c r="R2350" s="417"/>
      <c r="S2350" s="417"/>
      <c r="T2350" s="417"/>
      <c r="U2350" s="418"/>
      <c r="W2350" s="417"/>
      <c r="X2350" s="417"/>
      <c r="Y2350" s="417"/>
      <c r="Z2350" s="417"/>
      <c r="AA2350" s="417"/>
      <c r="AB2350" s="417"/>
      <c r="AC2350" s="417"/>
      <c r="AD2350" s="417"/>
      <c r="AE2350" s="417"/>
      <c r="AF2350" s="417"/>
      <c r="AG2350" s="417"/>
      <c r="AH2350" s="417"/>
      <c r="AI2350" s="417"/>
      <c r="AJ2350" s="417"/>
      <c r="AK2350" s="417"/>
      <c r="AL2350" s="414"/>
      <c r="AM2350" s="417"/>
      <c r="AN2350" s="417"/>
      <c r="AO2350" s="417"/>
    </row>
    <row r="2351" spans="1:41" s="419" customFormat="1" ht="30.75" customHeight="1" x14ac:dyDescent="0.3">
      <c r="A2351" s="472"/>
      <c r="B2351" s="54">
        <v>71958000</v>
      </c>
      <c r="C2351" s="8" t="s">
        <v>32</v>
      </c>
      <c r="D2351" s="15"/>
      <c r="E2351" s="8"/>
      <c r="F2351" s="101"/>
      <c r="G2351" s="49"/>
      <c r="H2351" s="149"/>
      <c r="I2351" s="177"/>
      <c r="J2351" s="48" t="s">
        <v>187</v>
      </c>
      <c r="K2351" s="20" t="s">
        <v>13</v>
      </c>
      <c r="L2351" s="189">
        <v>5031011</v>
      </c>
      <c r="M2351" s="189">
        <v>5031011</v>
      </c>
      <c r="N2351" s="164"/>
      <c r="O2351" s="151"/>
      <c r="P2351" s="151"/>
      <c r="Q2351" s="186">
        <f t="shared" si="822"/>
        <v>5031011</v>
      </c>
      <c r="R2351" s="417"/>
      <c r="S2351" s="417"/>
      <c r="T2351" s="417"/>
      <c r="U2351" s="418"/>
      <c r="W2351" s="417"/>
      <c r="X2351" s="417"/>
      <c r="Y2351" s="417"/>
      <c r="Z2351" s="417"/>
      <c r="AA2351" s="417"/>
      <c r="AB2351" s="417"/>
      <c r="AC2351" s="417"/>
      <c r="AD2351" s="417"/>
      <c r="AE2351" s="417"/>
      <c r="AF2351" s="417"/>
      <c r="AG2351" s="417"/>
      <c r="AH2351" s="417"/>
      <c r="AI2351" s="417"/>
      <c r="AJ2351" s="417"/>
      <c r="AK2351" s="417"/>
      <c r="AL2351" s="414"/>
      <c r="AM2351" s="417"/>
      <c r="AN2351" s="417"/>
      <c r="AO2351" s="417"/>
    </row>
    <row r="2352" spans="1:41" s="419" customFormat="1" ht="31.5" customHeight="1" x14ac:dyDescent="0.3">
      <c r="A2352" s="472"/>
      <c r="B2352" s="54">
        <v>71958000</v>
      </c>
      <c r="C2352" s="8" t="s">
        <v>32</v>
      </c>
      <c r="D2352" s="15"/>
      <c r="E2352" s="8"/>
      <c r="F2352" s="101"/>
      <c r="G2352" s="49"/>
      <c r="H2352" s="149"/>
      <c r="I2352" s="177"/>
      <c r="J2352" s="48" t="s">
        <v>192</v>
      </c>
      <c r="K2352" s="21" t="s">
        <v>4</v>
      </c>
      <c r="L2352" s="189">
        <v>1466849</v>
      </c>
      <c r="M2352" s="189">
        <v>1466849</v>
      </c>
      <c r="N2352" s="164"/>
      <c r="O2352" s="151"/>
      <c r="P2352" s="151"/>
      <c r="Q2352" s="186">
        <f t="shared" si="822"/>
        <v>1466849</v>
      </c>
      <c r="R2352" s="417"/>
      <c r="S2352" s="417"/>
      <c r="T2352" s="417"/>
      <c r="U2352" s="418"/>
      <c r="W2352" s="417"/>
      <c r="X2352" s="417"/>
      <c r="Y2352" s="417"/>
      <c r="Z2352" s="417"/>
      <c r="AA2352" s="417"/>
      <c r="AB2352" s="417"/>
      <c r="AC2352" s="417"/>
      <c r="AD2352" s="417"/>
      <c r="AE2352" s="417"/>
      <c r="AF2352" s="417"/>
      <c r="AG2352" s="417"/>
      <c r="AH2352" s="417"/>
      <c r="AI2352" s="417"/>
      <c r="AJ2352" s="417"/>
      <c r="AK2352" s="417"/>
      <c r="AL2352" s="414"/>
      <c r="AM2352" s="417"/>
      <c r="AN2352" s="417"/>
      <c r="AO2352" s="417"/>
    </row>
    <row r="2353" spans="1:41" s="419" customFormat="1" ht="18" customHeight="1" x14ac:dyDescent="0.3">
      <c r="A2353" s="472"/>
      <c r="B2353" s="54">
        <v>71958000</v>
      </c>
      <c r="C2353" s="8" t="s">
        <v>32</v>
      </c>
      <c r="D2353" s="15"/>
      <c r="E2353" s="8"/>
      <c r="F2353" s="101"/>
      <c r="G2353" s="49"/>
      <c r="H2353" s="149"/>
      <c r="I2353" s="177"/>
      <c r="J2353" s="448" t="s">
        <v>189</v>
      </c>
      <c r="K2353" s="454">
        <v>21</v>
      </c>
      <c r="L2353" s="189">
        <v>378830</v>
      </c>
      <c r="M2353" s="189">
        <v>378830</v>
      </c>
      <c r="N2353" s="164"/>
      <c r="O2353" s="151"/>
      <c r="P2353" s="151"/>
      <c r="Q2353" s="186">
        <f>M2353+N2353+O2353+P2353</f>
        <v>378830</v>
      </c>
      <c r="R2353" s="417"/>
      <c r="S2353" s="417"/>
      <c r="T2353" s="417"/>
      <c r="U2353" s="418"/>
      <c r="W2353" s="417"/>
      <c r="X2353" s="417"/>
      <c r="Y2353" s="417"/>
      <c r="Z2353" s="417"/>
      <c r="AA2353" s="417"/>
      <c r="AB2353" s="417"/>
      <c r="AC2353" s="417"/>
      <c r="AD2353" s="417"/>
      <c r="AE2353" s="417"/>
      <c r="AF2353" s="417"/>
      <c r="AG2353" s="417"/>
      <c r="AH2353" s="417"/>
      <c r="AI2353" s="417"/>
      <c r="AJ2353" s="417"/>
      <c r="AK2353" s="417"/>
      <c r="AL2353" s="414"/>
      <c r="AM2353" s="417"/>
      <c r="AN2353" s="417"/>
      <c r="AO2353" s="417"/>
    </row>
    <row r="2354" spans="1:41" s="419" customFormat="1" ht="66.75" customHeight="1" x14ac:dyDescent="0.3">
      <c r="A2354" s="473"/>
      <c r="B2354" s="54">
        <v>71958000</v>
      </c>
      <c r="C2354" s="8" t="s">
        <v>32</v>
      </c>
      <c r="D2354" s="15"/>
      <c r="E2354" s="8"/>
      <c r="F2354" s="101"/>
      <c r="G2354" s="49"/>
      <c r="H2354" s="149"/>
      <c r="I2354" s="177"/>
      <c r="J2354" s="448" t="s">
        <v>295</v>
      </c>
      <c r="K2354" s="454" t="s">
        <v>289</v>
      </c>
      <c r="L2354" s="189">
        <v>177928</v>
      </c>
      <c r="M2354" s="189">
        <v>177928</v>
      </c>
      <c r="N2354" s="164"/>
      <c r="O2354" s="151"/>
      <c r="P2354" s="151"/>
      <c r="Q2354" s="186">
        <f>M2354+N2354+O2354+P2354</f>
        <v>177928</v>
      </c>
      <c r="R2354" s="417"/>
      <c r="S2354" s="417"/>
      <c r="T2354" s="417"/>
      <c r="U2354" s="418"/>
      <c r="W2354" s="417"/>
      <c r="X2354" s="417"/>
      <c r="Y2354" s="417"/>
      <c r="Z2354" s="417"/>
      <c r="AA2354" s="417"/>
      <c r="AB2354" s="417"/>
      <c r="AC2354" s="417"/>
      <c r="AD2354" s="417"/>
      <c r="AE2354" s="417"/>
      <c r="AF2354" s="417"/>
      <c r="AG2354" s="417"/>
      <c r="AH2354" s="417"/>
      <c r="AI2354" s="417"/>
      <c r="AJ2354" s="417"/>
      <c r="AK2354" s="417"/>
      <c r="AL2354" s="414"/>
      <c r="AM2354" s="417"/>
      <c r="AN2354" s="417"/>
      <c r="AO2354" s="417"/>
    </row>
    <row r="2355" spans="1:41" s="353" customFormat="1" ht="15.75" x14ac:dyDescent="0.25">
      <c r="A2355" s="471">
        <v>18</v>
      </c>
      <c r="B2355" s="54">
        <v>71958000</v>
      </c>
      <c r="C2355" s="8" t="s">
        <v>32</v>
      </c>
      <c r="D2355" s="8" t="s">
        <v>32</v>
      </c>
      <c r="E2355" s="8" t="s">
        <v>71</v>
      </c>
      <c r="F2355" s="101">
        <v>20</v>
      </c>
      <c r="G2355" s="49" t="s">
        <v>68</v>
      </c>
      <c r="H2355" s="143">
        <v>3610.5</v>
      </c>
      <c r="I2355" s="101">
        <v>105</v>
      </c>
      <c r="J2355" s="448" t="s">
        <v>184</v>
      </c>
      <c r="K2355" s="2" t="s">
        <v>5</v>
      </c>
      <c r="L2355" s="189">
        <f>L2356+L2357</f>
        <v>124412</v>
      </c>
      <c r="M2355" s="189">
        <f t="shared" ref="M2355:P2355" si="823">M2356+M2357</f>
        <v>20000</v>
      </c>
      <c r="N2355" s="189">
        <f t="shared" si="823"/>
        <v>0</v>
      </c>
      <c r="O2355" s="189">
        <f t="shared" si="823"/>
        <v>99191.4</v>
      </c>
      <c r="P2355" s="189">
        <f t="shared" si="823"/>
        <v>5220.6000000000058</v>
      </c>
      <c r="Q2355" s="186">
        <f t="shared" si="810"/>
        <v>124412</v>
      </c>
    </row>
    <row r="2356" spans="1:41" s="353" customFormat="1" ht="19.5" customHeight="1" x14ac:dyDescent="0.25">
      <c r="A2356" s="472"/>
      <c r="B2356" s="54">
        <v>71958000</v>
      </c>
      <c r="C2356" s="8" t="s">
        <v>32</v>
      </c>
      <c r="D2356" s="8"/>
      <c r="E2356" s="8"/>
      <c r="F2356" s="101"/>
      <c r="G2356" s="49"/>
      <c r="H2356" s="143"/>
      <c r="I2356" s="101"/>
      <c r="J2356" s="443" t="s">
        <v>303</v>
      </c>
      <c r="K2356" s="85">
        <v>50</v>
      </c>
      <c r="L2356" s="189">
        <v>20000</v>
      </c>
      <c r="M2356" s="189">
        <v>20000</v>
      </c>
      <c r="N2356" s="166"/>
      <c r="O2356" s="166"/>
      <c r="P2356" s="166"/>
      <c r="Q2356" s="186">
        <f t="shared" si="810"/>
        <v>20000</v>
      </c>
    </row>
    <row r="2357" spans="1:41" s="353" customFormat="1" ht="48" customHeight="1" x14ac:dyDescent="0.25">
      <c r="A2357" s="473"/>
      <c r="B2357" s="54">
        <v>71958000</v>
      </c>
      <c r="C2357" s="15" t="s">
        <v>32</v>
      </c>
      <c r="D2357" s="8"/>
      <c r="E2357" s="8"/>
      <c r="F2357" s="101"/>
      <c r="G2357" s="49"/>
      <c r="H2357" s="143"/>
      <c r="I2357" s="101"/>
      <c r="J2357" s="5" t="s">
        <v>185</v>
      </c>
      <c r="K2357" s="20">
        <v>20</v>
      </c>
      <c r="L2357" s="189">
        <v>104412</v>
      </c>
      <c r="M2357" s="189"/>
      <c r="N2357" s="189"/>
      <c r="O2357" s="189">
        <f>L2357*95/100</f>
        <v>99191.4</v>
      </c>
      <c r="P2357" s="186">
        <f>L2357-O2357</f>
        <v>5220.6000000000058</v>
      </c>
      <c r="Q2357" s="186">
        <f t="shared" si="810"/>
        <v>104412</v>
      </c>
    </row>
    <row r="2358" spans="1:41" s="357" customFormat="1" ht="18.75" x14ac:dyDescent="0.3">
      <c r="A2358" s="471">
        <v>19</v>
      </c>
      <c r="B2358" s="54">
        <v>71958000</v>
      </c>
      <c r="C2358" s="8" t="s">
        <v>32</v>
      </c>
      <c r="D2358" s="8" t="s">
        <v>32</v>
      </c>
      <c r="E2358" s="8" t="s">
        <v>23</v>
      </c>
      <c r="F2358" s="101">
        <v>16</v>
      </c>
      <c r="G2358" s="49" t="s">
        <v>68</v>
      </c>
      <c r="H2358" s="143">
        <v>3286.6</v>
      </c>
      <c r="I2358" s="101">
        <v>160</v>
      </c>
      <c r="J2358" s="448" t="s">
        <v>184</v>
      </c>
      <c r="K2358" s="2" t="s">
        <v>5</v>
      </c>
      <c r="L2358" s="189">
        <f>L2359+L2360</f>
        <v>216066</v>
      </c>
      <c r="M2358" s="189">
        <f t="shared" ref="M2358:P2358" si="824">M2359+M2360</f>
        <v>20000</v>
      </c>
      <c r="N2358" s="189">
        <f t="shared" si="824"/>
        <v>0</v>
      </c>
      <c r="O2358" s="189">
        <f t="shared" si="824"/>
        <v>186262.7</v>
      </c>
      <c r="P2358" s="189">
        <f t="shared" si="824"/>
        <v>9803.2999999999884</v>
      </c>
      <c r="Q2358" s="186">
        <f t="shared" si="810"/>
        <v>216066</v>
      </c>
      <c r="R2358" s="356"/>
      <c r="S2358" s="356"/>
      <c r="T2358" s="356"/>
      <c r="U2358" s="353"/>
      <c r="V2358" s="356"/>
      <c r="W2358" s="356"/>
      <c r="X2358" s="356"/>
      <c r="Y2358" s="356"/>
      <c r="Z2358" s="356"/>
      <c r="AA2358" s="356"/>
      <c r="AB2358" s="356"/>
      <c r="AC2358" s="356"/>
      <c r="AD2358" s="356"/>
      <c r="AE2358" s="356"/>
      <c r="AF2358" s="356"/>
      <c r="AG2358" s="356"/>
      <c r="AH2358" s="356"/>
      <c r="AI2358" s="356"/>
      <c r="AJ2358" s="356"/>
      <c r="AK2358" s="356"/>
      <c r="AL2358" s="352"/>
      <c r="AM2358" s="356"/>
      <c r="AN2358" s="356"/>
      <c r="AO2358" s="356"/>
    </row>
    <row r="2359" spans="1:41" s="353" customFormat="1" ht="19.5" customHeight="1" x14ac:dyDescent="0.25">
      <c r="A2359" s="472"/>
      <c r="B2359" s="54">
        <v>71958000</v>
      </c>
      <c r="C2359" s="8" t="s">
        <v>32</v>
      </c>
      <c r="D2359" s="8"/>
      <c r="E2359" s="8"/>
      <c r="F2359" s="101"/>
      <c r="G2359" s="49"/>
      <c r="H2359" s="143"/>
      <c r="I2359" s="101"/>
      <c r="J2359" s="443" t="s">
        <v>303</v>
      </c>
      <c r="K2359" s="85">
        <v>50</v>
      </c>
      <c r="L2359" s="189">
        <v>20000</v>
      </c>
      <c r="M2359" s="189">
        <v>20000</v>
      </c>
      <c r="N2359" s="166"/>
      <c r="O2359" s="166"/>
      <c r="P2359" s="166"/>
      <c r="Q2359" s="186">
        <f t="shared" si="810"/>
        <v>20000</v>
      </c>
    </row>
    <row r="2360" spans="1:41" s="353" customFormat="1" ht="48" customHeight="1" x14ac:dyDescent="0.25">
      <c r="A2360" s="473"/>
      <c r="B2360" s="54">
        <v>71958000</v>
      </c>
      <c r="C2360" s="15" t="s">
        <v>32</v>
      </c>
      <c r="D2360" s="8"/>
      <c r="E2360" s="342"/>
      <c r="F2360" s="101"/>
      <c r="G2360" s="49"/>
      <c r="H2360" s="143"/>
      <c r="I2360" s="101"/>
      <c r="J2360" s="5" t="s">
        <v>185</v>
      </c>
      <c r="K2360" s="2">
        <v>20</v>
      </c>
      <c r="L2360" s="189">
        <v>196066</v>
      </c>
      <c r="M2360" s="189"/>
      <c r="N2360" s="164"/>
      <c r="O2360" s="189">
        <f>L2360*95/100</f>
        <v>186262.7</v>
      </c>
      <c r="P2360" s="186">
        <f>L2360-O2360</f>
        <v>9803.2999999999884</v>
      </c>
      <c r="Q2360" s="186">
        <f t="shared" si="810"/>
        <v>196066</v>
      </c>
    </row>
    <row r="2361" spans="1:41" s="353" customFormat="1" ht="15.75" x14ac:dyDescent="0.25">
      <c r="A2361" s="471">
        <v>20</v>
      </c>
      <c r="B2361" s="54">
        <v>71958000</v>
      </c>
      <c r="C2361" s="8" t="s">
        <v>32</v>
      </c>
      <c r="D2361" s="448" t="s">
        <v>32</v>
      </c>
      <c r="E2361" s="8" t="s">
        <v>23</v>
      </c>
      <c r="F2361" s="101">
        <v>21</v>
      </c>
      <c r="G2361" s="49" t="s">
        <v>68</v>
      </c>
      <c r="H2361" s="143">
        <v>4880.1000000000004</v>
      </c>
      <c r="I2361" s="101">
        <v>246</v>
      </c>
      <c r="J2361" s="448" t="s">
        <v>184</v>
      </c>
      <c r="K2361" s="454" t="s">
        <v>5</v>
      </c>
      <c r="L2361" s="189">
        <f>L2362+L2363</f>
        <v>260130</v>
      </c>
      <c r="M2361" s="189">
        <f t="shared" ref="M2361:P2361" si="825">M2362+M2363</f>
        <v>20000</v>
      </c>
      <c r="N2361" s="189">
        <f t="shared" si="825"/>
        <v>0</v>
      </c>
      <c r="O2361" s="189">
        <f t="shared" si="825"/>
        <v>228123.5</v>
      </c>
      <c r="P2361" s="189">
        <f t="shared" si="825"/>
        <v>12006.5</v>
      </c>
      <c r="Q2361" s="186">
        <f t="shared" si="810"/>
        <v>260130</v>
      </c>
    </row>
    <row r="2362" spans="1:41" s="353" customFormat="1" ht="19.5" customHeight="1" x14ac:dyDescent="0.25">
      <c r="A2362" s="472"/>
      <c r="B2362" s="54">
        <v>71958000</v>
      </c>
      <c r="C2362" s="8" t="s">
        <v>32</v>
      </c>
      <c r="D2362" s="8"/>
      <c r="E2362" s="8"/>
      <c r="F2362" s="101"/>
      <c r="G2362" s="49"/>
      <c r="H2362" s="143"/>
      <c r="I2362" s="101"/>
      <c r="J2362" s="443" t="s">
        <v>303</v>
      </c>
      <c r="K2362" s="85">
        <v>50</v>
      </c>
      <c r="L2362" s="189">
        <v>20000</v>
      </c>
      <c r="M2362" s="189">
        <v>20000</v>
      </c>
      <c r="N2362" s="166"/>
      <c r="O2362" s="166"/>
      <c r="P2362" s="166"/>
      <c r="Q2362" s="186">
        <f t="shared" si="810"/>
        <v>20000</v>
      </c>
    </row>
    <row r="2363" spans="1:41" s="357" customFormat="1" ht="48" customHeight="1" x14ac:dyDescent="0.3">
      <c r="A2363" s="473"/>
      <c r="B2363" s="54">
        <v>71958000</v>
      </c>
      <c r="C2363" s="8" t="s">
        <v>32</v>
      </c>
      <c r="D2363" s="448"/>
      <c r="E2363" s="8"/>
      <c r="F2363" s="101"/>
      <c r="G2363" s="49"/>
      <c r="H2363" s="143"/>
      <c r="I2363" s="101"/>
      <c r="J2363" s="5" t="s">
        <v>185</v>
      </c>
      <c r="K2363" s="21">
        <v>20</v>
      </c>
      <c r="L2363" s="189">
        <v>240130</v>
      </c>
      <c r="M2363" s="189"/>
      <c r="N2363" s="166"/>
      <c r="O2363" s="189">
        <f>L2363*95/100</f>
        <v>228123.5</v>
      </c>
      <c r="P2363" s="186">
        <f>L2363-O2363</f>
        <v>12006.5</v>
      </c>
      <c r="Q2363" s="186">
        <f t="shared" si="810"/>
        <v>240130</v>
      </c>
      <c r="R2363" s="356"/>
      <c r="S2363" s="356"/>
      <c r="T2363" s="356"/>
      <c r="U2363" s="353"/>
      <c r="V2363" s="356"/>
      <c r="W2363" s="356"/>
      <c r="X2363" s="356"/>
      <c r="Y2363" s="356"/>
      <c r="Z2363" s="356"/>
      <c r="AA2363" s="356"/>
      <c r="AB2363" s="356"/>
      <c r="AC2363" s="356"/>
      <c r="AD2363" s="356"/>
      <c r="AE2363" s="356"/>
      <c r="AF2363" s="356"/>
      <c r="AG2363" s="356"/>
      <c r="AH2363" s="356"/>
      <c r="AI2363" s="356"/>
      <c r="AJ2363" s="356"/>
      <c r="AK2363" s="356"/>
      <c r="AL2363" s="352"/>
      <c r="AM2363" s="356"/>
      <c r="AN2363" s="356"/>
      <c r="AO2363" s="356"/>
    </row>
    <row r="2364" spans="1:41" s="353" customFormat="1" ht="15.75" x14ac:dyDescent="0.25">
      <c r="A2364" s="471">
        <v>21</v>
      </c>
      <c r="B2364" s="54">
        <v>71958000</v>
      </c>
      <c r="C2364" s="8" t="s">
        <v>32</v>
      </c>
      <c r="D2364" s="448" t="s">
        <v>32</v>
      </c>
      <c r="E2364" s="8" t="s">
        <v>23</v>
      </c>
      <c r="F2364" s="101">
        <v>33</v>
      </c>
      <c r="G2364" s="49" t="s">
        <v>68</v>
      </c>
      <c r="H2364" s="143">
        <v>1641.1</v>
      </c>
      <c r="I2364" s="101">
        <v>82</v>
      </c>
      <c r="J2364" s="5" t="s">
        <v>184</v>
      </c>
      <c r="K2364" s="20" t="s">
        <v>5</v>
      </c>
      <c r="L2364" s="189">
        <f>L2365+L2366</f>
        <v>173477</v>
      </c>
      <c r="M2364" s="189">
        <f t="shared" ref="M2364:P2364" si="826">M2365+M2366</f>
        <v>20000</v>
      </c>
      <c r="N2364" s="189">
        <f t="shared" si="826"/>
        <v>0</v>
      </c>
      <c r="O2364" s="189">
        <f t="shared" si="826"/>
        <v>145803.15</v>
      </c>
      <c r="P2364" s="189">
        <f t="shared" si="826"/>
        <v>7673.8500000000058</v>
      </c>
      <c r="Q2364" s="186">
        <f t="shared" si="810"/>
        <v>173477</v>
      </c>
    </row>
    <row r="2365" spans="1:41" s="353" customFormat="1" ht="19.5" customHeight="1" x14ac:dyDescent="0.25">
      <c r="A2365" s="472"/>
      <c r="B2365" s="54">
        <v>71958000</v>
      </c>
      <c r="C2365" s="8" t="s">
        <v>32</v>
      </c>
      <c r="D2365" s="8"/>
      <c r="E2365" s="8"/>
      <c r="F2365" s="101"/>
      <c r="G2365" s="49"/>
      <c r="H2365" s="143"/>
      <c r="I2365" s="101"/>
      <c r="J2365" s="443" t="s">
        <v>303</v>
      </c>
      <c r="K2365" s="85">
        <v>50</v>
      </c>
      <c r="L2365" s="189">
        <v>20000</v>
      </c>
      <c r="M2365" s="189">
        <v>20000</v>
      </c>
      <c r="N2365" s="166"/>
      <c r="O2365" s="166"/>
      <c r="P2365" s="166"/>
      <c r="Q2365" s="186">
        <f t="shared" si="810"/>
        <v>20000</v>
      </c>
    </row>
    <row r="2366" spans="1:41" s="353" customFormat="1" ht="48" customHeight="1" x14ac:dyDescent="0.25">
      <c r="A2366" s="473"/>
      <c r="B2366" s="54">
        <v>71958000</v>
      </c>
      <c r="C2366" s="8" t="s">
        <v>32</v>
      </c>
      <c r="D2366" s="448"/>
      <c r="E2366" s="8"/>
      <c r="F2366" s="101"/>
      <c r="G2366" s="49"/>
      <c r="H2366" s="143"/>
      <c r="I2366" s="101"/>
      <c r="J2366" s="5" t="s">
        <v>185</v>
      </c>
      <c r="K2366" s="21">
        <v>20</v>
      </c>
      <c r="L2366" s="189">
        <v>153477</v>
      </c>
      <c r="M2366" s="189"/>
      <c r="N2366" s="166"/>
      <c r="O2366" s="189">
        <f>L2366*95/100</f>
        <v>145803.15</v>
      </c>
      <c r="P2366" s="186">
        <f>L2366-O2366</f>
        <v>7673.8500000000058</v>
      </c>
      <c r="Q2366" s="186">
        <f t="shared" si="810"/>
        <v>153477</v>
      </c>
    </row>
    <row r="2367" spans="1:41" s="357" customFormat="1" ht="18.75" x14ac:dyDescent="0.3">
      <c r="A2367" s="471">
        <v>22</v>
      </c>
      <c r="B2367" s="54">
        <v>71958000</v>
      </c>
      <c r="C2367" s="8" t="s">
        <v>32</v>
      </c>
      <c r="D2367" s="448" t="s">
        <v>32</v>
      </c>
      <c r="E2367" s="8" t="s">
        <v>324</v>
      </c>
      <c r="F2367" s="101">
        <v>36</v>
      </c>
      <c r="G2367" s="49" t="s">
        <v>68</v>
      </c>
      <c r="H2367" s="143">
        <v>6356</v>
      </c>
      <c r="I2367" s="101">
        <v>296</v>
      </c>
      <c r="J2367" s="448" t="s">
        <v>184</v>
      </c>
      <c r="K2367" s="2" t="s">
        <v>5</v>
      </c>
      <c r="L2367" s="189">
        <f>L2368+L2369</f>
        <v>298053</v>
      </c>
      <c r="M2367" s="189">
        <f t="shared" ref="M2367:P2367" si="827">M2368+M2369</f>
        <v>20000</v>
      </c>
      <c r="N2367" s="189">
        <f t="shared" si="827"/>
        <v>0</v>
      </c>
      <c r="O2367" s="189">
        <f t="shared" si="827"/>
        <v>264150.34999999998</v>
      </c>
      <c r="P2367" s="189">
        <f t="shared" si="827"/>
        <v>13902.650000000023</v>
      </c>
      <c r="Q2367" s="186">
        <f t="shared" si="810"/>
        <v>298053</v>
      </c>
      <c r="R2367" s="356"/>
      <c r="S2367" s="356"/>
      <c r="T2367" s="356"/>
      <c r="U2367" s="353"/>
      <c r="V2367" s="356"/>
      <c r="W2367" s="356"/>
      <c r="X2367" s="356"/>
      <c r="Y2367" s="356"/>
      <c r="Z2367" s="356"/>
      <c r="AA2367" s="356"/>
      <c r="AB2367" s="356"/>
      <c r="AC2367" s="356"/>
      <c r="AD2367" s="356"/>
      <c r="AE2367" s="356"/>
      <c r="AF2367" s="356"/>
      <c r="AG2367" s="356"/>
      <c r="AH2367" s="356"/>
      <c r="AI2367" s="356"/>
      <c r="AJ2367" s="356"/>
      <c r="AK2367" s="356"/>
      <c r="AL2367" s="352"/>
      <c r="AM2367" s="356"/>
      <c r="AN2367" s="356"/>
      <c r="AO2367" s="356"/>
    </row>
    <row r="2368" spans="1:41" s="353" customFormat="1" ht="19.5" customHeight="1" x14ac:dyDescent="0.25">
      <c r="A2368" s="472"/>
      <c r="B2368" s="54">
        <v>71958000</v>
      </c>
      <c r="C2368" s="8" t="s">
        <v>32</v>
      </c>
      <c r="D2368" s="8"/>
      <c r="E2368" s="8"/>
      <c r="F2368" s="101"/>
      <c r="G2368" s="49"/>
      <c r="H2368" s="143"/>
      <c r="I2368" s="101"/>
      <c r="J2368" s="443" t="s">
        <v>303</v>
      </c>
      <c r="K2368" s="85">
        <v>50</v>
      </c>
      <c r="L2368" s="189">
        <v>20000</v>
      </c>
      <c r="M2368" s="189">
        <v>20000</v>
      </c>
      <c r="N2368" s="166"/>
      <c r="O2368" s="166"/>
      <c r="P2368" s="166"/>
      <c r="Q2368" s="186">
        <f t="shared" si="810"/>
        <v>20000</v>
      </c>
    </row>
    <row r="2369" spans="1:41" s="353" customFormat="1" ht="48" customHeight="1" x14ac:dyDescent="0.25">
      <c r="A2369" s="473"/>
      <c r="B2369" s="54">
        <v>71958000</v>
      </c>
      <c r="C2369" s="8" t="s">
        <v>32</v>
      </c>
      <c r="D2369" s="448"/>
      <c r="E2369" s="8"/>
      <c r="F2369" s="101"/>
      <c r="G2369" s="49"/>
      <c r="H2369" s="143"/>
      <c r="I2369" s="101"/>
      <c r="J2369" s="5" t="s">
        <v>185</v>
      </c>
      <c r="K2369" s="2">
        <v>20</v>
      </c>
      <c r="L2369" s="189">
        <v>278053</v>
      </c>
      <c r="M2369" s="189"/>
      <c r="N2369" s="189"/>
      <c r="O2369" s="189">
        <f>L2369*95/100</f>
        <v>264150.34999999998</v>
      </c>
      <c r="P2369" s="186">
        <f>L2369-O2369</f>
        <v>13902.650000000023</v>
      </c>
      <c r="Q2369" s="186">
        <f t="shared" si="810"/>
        <v>278053</v>
      </c>
    </row>
    <row r="2370" spans="1:41" s="353" customFormat="1" ht="15.75" x14ac:dyDescent="0.25">
      <c r="A2370" s="471">
        <v>23</v>
      </c>
      <c r="B2370" s="54">
        <v>71958000</v>
      </c>
      <c r="C2370" s="8" t="s">
        <v>32</v>
      </c>
      <c r="D2370" s="448" t="s">
        <v>32</v>
      </c>
      <c r="E2370" s="8" t="s">
        <v>324</v>
      </c>
      <c r="F2370" s="101" t="s">
        <v>325</v>
      </c>
      <c r="G2370" s="49" t="s">
        <v>68</v>
      </c>
      <c r="H2370" s="143">
        <v>2347.6</v>
      </c>
      <c r="I2370" s="101">
        <v>110</v>
      </c>
      <c r="J2370" s="448" t="s">
        <v>184</v>
      </c>
      <c r="K2370" s="2" t="s">
        <v>5</v>
      </c>
      <c r="L2370" s="189">
        <f>L2371+L2372</f>
        <v>194875</v>
      </c>
      <c r="M2370" s="189">
        <f t="shared" ref="M2370:P2370" si="828">M2371+M2372</f>
        <v>20000</v>
      </c>
      <c r="N2370" s="189">
        <f t="shared" si="828"/>
        <v>0</v>
      </c>
      <c r="O2370" s="189">
        <f t="shared" si="828"/>
        <v>166131.25</v>
      </c>
      <c r="P2370" s="189">
        <f t="shared" si="828"/>
        <v>8743.75</v>
      </c>
      <c r="Q2370" s="186">
        <f t="shared" si="810"/>
        <v>194875</v>
      </c>
    </row>
    <row r="2371" spans="1:41" s="353" customFormat="1" ht="19.5" customHeight="1" x14ac:dyDescent="0.25">
      <c r="A2371" s="472"/>
      <c r="B2371" s="54">
        <v>71958000</v>
      </c>
      <c r="C2371" s="8" t="s">
        <v>32</v>
      </c>
      <c r="D2371" s="8"/>
      <c r="E2371" s="8"/>
      <c r="F2371" s="101"/>
      <c r="G2371" s="49"/>
      <c r="H2371" s="143"/>
      <c r="I2371" s="101"/>
      <c r="J2371" s="443" t="s">
        <v>303</v>
      </c>
      <c r="K2371" s="85">
        <v>50</v>
      </c>
      <c r="L2371" s="189">
        <v>20000</v>
      </c>
      <c r="M2371" s="189">
        <v>20000</v>
      </c>
      <c r="N2371" s="166"/>
      <c r="O2371" s="166"/>
      <c r="P2371" s="166"/>
      <c r="Q2371" s="186">
        <f t="shared" si="810"/>
        <v>20000</v>
      </c>
    </row>
    <row r="2372" spans="1:41" s="357" customFormat="1" ht="48" customHeight="1" x14ac:dyDescent="0.3">
      <c r="A2372" s="473"/>
      <c r="B2372" s="54">
        <v>71958000</v>
      </c>
      <c r="C2372" s="8" t="s">
        <v>32</v>
      </c>
      <c r="D2372" s="448"/>
      <c r="E2372" s="8"/>
      <c r="F2372" s="101"/>
      <c r="G2372" s="49"/>
      <c r="H2372" s="143"/>
      <c r="I2372" s="101"/>
      <c r="J2372" s="5" t="s">
        <v>185</v>
      </c>
      <c r="K2372" s="454">
        <v>20</v>
      </c>
      <c r="L2372" s="189">
        <v>174875</v>
      </c>
      <c r="M2372" s="189"/>
      <c r="N2372" s="166"/>
      <c r="O2372" s="189">
        <f>L2372*95/100</f>
        <v>166131.25</v>
      </c>
      <c r="P2372" s="186">
        <f>L2372-O2372</f>
        <v>8743.75</v>
      </c>
      <c r="Q2372" s="186">
        <f t="shared" si="810"/>
        <v>174875</v>
      </c>
      <c r="R2372" s="356"/>
      <c r="S2372" s="356"/>
      <c r="T2372" s="356"/>
      <c r="U2372" s="353"/>
      <c r="V2372" s="356"/>
      <c r="W2372" s="356"/>
      <c r="X2372" s="356"/>
      <c r="Y2372" s="356"/>
      <c r="Z2372" s="356"/>
      <c r="AA2372" s="356"/>
      <c r="AB2372" s="356"/>
      <c r="AC2372" s="356"/>
      <c r="AD2372" s="356"/>
      <c r="AE2372" s="356"/>
      <c r="AF2372" s="356"/>
      <c r="AG2372" s="356"/>
      <c r="AH2372" s="356"/>
      <c r="AI2372" s="356"/>
      <c r="AJ2372" s="356"/>
      <c r="AK2372" s="356"/>
      <c r="AL2372" s="352"/>
      <c r="AM2372" s="356"/>
      <c r="AN2372" s="356"/>
      <c r="AO2372" s="356"/>
    </row>
    <row r="2373" spans="1:41" s="353" customFormat="1" ht="15.75" x14ac:dyDescent="0.25">
      <c r="A2373" s="471">
        <v>24</v>
      </c>
      <c r="B2373" s="54">
        <v>71958000</v>
      </c>
      <c r="C2373" s="8" t="s">
        <v>32</v>
      </c>
      <c r="D2373" s="448" t="s">
        <v>32</v>
      </c>
      <c r="E2373" s="8" t="s">
        <v>149</v>
      </c>
      <c r="F2373" s="101">
        <v>35</v>
      </c>
      <c r="G2373" s="49" t="s">
        <v>68</v>
      </c>
      <c r="H2373" s="143">
        <v>3749.7</v>
      </c>
      <c r="I2373" s="101">
        <v>151</v>
      </c>
      <c r="J2373" s="448" t="s">
        <v>184</v>
      </c>
      <c r="K2373" s="454" t="s">
        <v>5</v>
      </c>
      <c r="L2373" s="189">
        <f>L2374+L2375</f>
        <v>132594</v>
      </c>
      <c r="M2373" s="189">
        <f t="shared" ref="M2373:P2373" si="829">M2374+M2375</f>
        <v>20000</v>
      </c>
      <c r="N2373" s="189">
        <f t="shared" si="829"/>
        <v>0</v>
      </c>
      <c r="O2373" s="189">
        <f t="shared" si="829"/>
        <v>106964.3</v>
      </c>
      <c r="P2373" s="189">
        <f t="shared" si="829"/>
        <v>5629.6999999999971</v>
      </c>
      <c r="Q2373" s="186">
        <f t="shared" si="810"/>
        <v>132594</v>
      </c>
    </row>
    <row r="2374" spans="1:41" s="353" customFormat="1" ht="19.5" customHeight="1" x14ac:dyDescent="0.25">
      <c r="A2374" s="472"/>
      <c r="B2374" s="54">
        <v>71958000</v>
      </c>
      <c r="C2374" s="8" t="s">
        <v>32</v>
      </c>
      <c r="D2374" s="8"/>
      <c r="E2374" s="8"/>
      <c r="F2374" s="101"/>
      <c r="G2374" s="49"/>
      <c r="H2374" s="143"/>
      <c r="I2374" s="101"/>
      <c r="J2374" s="443" t="s">
        <v>303</v>
      </c>
      <c r="K2374" s="85">
        <v>50</v>
      </c>
      <c r="L2374" s="189">
        <v>20000</v>
      </c>
      <c r="M2374" s="189">
        <v>20000</v>
      </c>
      <c r="N2374" s="166"/>
      <c r="O2374" s="166"/>
      <c r="P2374" s="166"/>
      <c r="Q2374" s="186">
        <f t="shared" si="810"/>
        <v>20000</v>
      </c>
    </row>
    <row r="2375" spans="1:41" s="353" customFormat="1" ht="48" customHeight="1" x14ac:dyDescent="0.25">
      <c r="A2375" s="473"/>
      <c r="B2375" s="54">
        <v>71958000</v>
      </c>
      <c r="C2375" s="8" t="s">
        <v>32</v>
      </c>
      <c r="D2375" s="448"/>
      <c r="E2375" s="8"/>
      <c r="F2375" s="101"/>
      <c r="G2375" s="49"/>
      <c r="H2375" s="143"/>
      <c r="I2375" s="101"/>
      <c r="J2375" s="5" t="s">
        <v>185</v>
      </c>
      <c r="K2375" s="21">
        <v>20</v>
      </c>
      <c r="L2375" s="189">
        <v>112594</v>
      </c>
      <c r="M2375" s="189"/>
      <c r="N2375" s="189"/>
      <c r="O2375" s="189">
        <f>L2375*95/100</f>
        <v>106964.3</v>
      </c>
      <c r="P2375" s="186">
        <f>L2375-O2375</f>
        <v>5629.6999999999971</v>
      </c>
      <c r="Q2375" s="186">
        <f t="shared" si="810"/>
        <v>112594</v>
      </c>
    </row>
    <row r="2376" spans="1:41" s="357" customFormat="1" ht="18.75" x14ac:dyDescent="0.3">
      <c r="A2376" s="471">
        <v>25</v>
      </c>
      <c r="B2376" s="54">
        <v>71958000</v>
      </c>
      <c r="C2376" s="8" t="s">
        <v>32</v>
      </c>
      <c r="D2376" s="86" t="s">
        <v>32</v>
      </c>
      <c r="E2376" s="8" t="s">
        <v>26</v>
      </c>
      <c r="F2376" s="175">
        <v>19</v>
      </c>
      <c r="G2376" s="2" t="s">
        <v>68</v>
      </c>
      <c r="H2376" s="148">
        <v>4761.5</v>
      </c>
      <c r="I2376" s="175">
        <v>269</v>
      </c>
      <c r="J2376" s="443" t="s">
        <v>184</v>
      </c>
      <c r="K2376" s="85" t="s">
        <v>5</v>
      </c>
      <c r="L2376" s="189">
        <f>L2377+L2378</f>
        <v>301164</v>
      </c>
      <c r="M2376" s="189">
        <f t="shared" ref="M2376:P2376" si="830">M2377+M2378</f>
        <v>20000</v>
      </c>
      <c r="N2376" s="189">
        <f t="shared" si="830"/>
        <v>0</v>
      </c>
      <c r="O2376" s="189">
        <f t="shared" si="830"/>
        <v>267105.8</v>
      </c>
      <c r="P2376" s="189">
        <f t="shared" si="830"/>
        <v>14058.200000000012</v>
      </c>
      <c r="Q2376" s="186">
        <f t="shared" si="810"/>
        <v>301164</v>
      </c>
      <c r="R2376" s="356"/>
      <c r="S2376" s="356"/>
      <c r="T2376" s="356"/>
      <c r="U2376" s="353"/>
      <c r="V2376" s="356"/>
      <c r="W2376" s="356"/>
      <c r="X2376" s="356"/>
      <c r="Y2376" s="356"/>
      <c r="Z2376" s="356"/>
      <c r="AA2376" s="356"/>
      <c r="AB2376" s="356"/>
      <c r="AC2376" s="356"/>
      <c r="AD2376" s="356"/>
      <c r="AE2376" s="356"/>
      <c r="AF2376" s="356"/>
      <c r="AG2376" s="356"/>
      <c r="AH2376" s="356"/>
      <c r="AI2376" s="356"/>
      <c r="AJ2376" s="356"/>
      <c r="AK2376" s="356"/>
      <c r="AL2376" s="352"/>
      <c r="AM2376" s="356"/>
      <c r="AN2376" s="356"/>
      <c r="AO2376" s="356"/>
    </row>
    <row r="2377" spans="1:41" s="353" customFormat="1" ht="19.5" customHeight="1" x14ac:dyDescent="0.25">
      <c r="A2377" s="472"/>
      <c r="B2377" s="54">
        <v>71958000</v>
      </c>
      <c r="C2377" s="8" t="s">
        <v>32</v>
      </c>
      <c r="D2377" s="8"/>
      <c r="E2377" s="8"/>
      <c r="F2377" s="101"/>
      <c r="G2377" s="49"/>
      <c r="H2377" s="143"/>
      <c r="I2377" s="101"/>
      <c r="J2377" s="443" t="s">
        <v>303</v>
      </c>
      <c r="K2377" s="85">
        <v>50</v>
      </c>
      <c r="L2377" s="189">
        <v>20000</v>
      </c>
      <c r="M2377" s="189">
        <v>20000</v>
      </c>
      <c r="N2377" s="166"/>
      <c r="O2377" s="166"/>
      <c r="P2377" s="166"/>
      <c r="Q2377" s="186">
        <f t="shared" si="810"/>
        <v>20000</v>
      </c>
    </row>
    <row r="2378" spans="1:41" s="353" customFormat="1" ht="48" customHeight="1" x14ac:dyDescent="0.25">
      <c r="A2378" s="473"/>
      <c r="B2378" s="54">
        <v>71958000</v>
      </c>
      <c r="C2378" s="8" t="s">
        <v>32</v>
      </c>
      <c r="D2378" s="86"/>
      <c r="E2378" s="8"/>
      <c r="F2378" s="175"/>
      <c r="G2378" s="2"/>
      <c r="H2378" s="148"/>
      <c r="I2378" s="175"/>
      <c r="J2378" s="5" t="s">
        <v>185</v>
      </c>
      <c r="K2378" s="124">
        <v>20</v>
      </c>
      <c r="L2378" s="189">
        <v>281164</v>
      </c>
      <c r="M2378" s="189"/>
      <c r="N2378" s="144"/>
      <c r="O2378" s="189">
        <f>L2378*95/100</f>
        <v>267105.8</v>
      </c>
      <c r="P2378" s="186">
        <f>L2378-O2378</f>
        <v>14058.200000000012</v>
      </c>
      <c r="Q2378" s="186">
        <f t="shared" si="810"/>
        <v>281164</v>
      </c>
    </row>
    <row r="2379" spans="1:41" s="359" customFormat="1" ht="18.75" x14ac:dyDescent="0.3">
      <c r="A2379" s="471">
        <v>26</v>
      </c>
      <c r="B2379" s="54">
        <v>71958000</v>
      </c>
      <c r="C2379" s="8" t="s">
        <v>32</v>
      </c>
      <c r="D2379" s="5" t="s">
        <v>32</v>
      </c>
      <c r="E2379" s="5" t="s">
        <v>35</v>
      </c>
      <c r="F2379" s="176">
        <v>44</v>
      </c>
      <c r="G2379" s="81" t="s">
        <v>68</v>
      </c>
      <c r="H2379" s="145">
        <v>3253.6</v>
      </c>
      <c r="I2379" s="101">
        <v>171</v>
      </c>
      <c r="J2379" s="5" t="s">
        <v>184</v>
      </c>
      <c r="K2379" s="20" t="s">
        <v>5</v>
      </c>
      <c r="L2379" s="189">
        <f>L2380+L2381</f>
        <v>504262</v>
      </c>
      <c r="M2379" s="189">
        <f t="shared" ref="M2379:P2379" si="831">M2380+M2381</f>
        <v>20000</v>
      </c>
      <c r="N2379" s="189">
        <f t="shared" si="831"/>
        <v>0</v>
      </c>
      <c r="O2379" s="189">
        <f t="shared" si="831"/>
        <v>460048.9</v>
      </c>
      <c r="P2379" s="189">
        <f t="shared" si="831"/>
        <v>24213.099999999977</v>
      </c>
      <c r="Q2379" s="186">
        <f t="shared" si="810"/>
        <v>504262</v>
      </c>
      <c r="R2379" s="358"/>
      <c r="S2379" s="358"/>
      <c r="T2379" s="358"/>
      <c r="U2379" s="373"/>
      <c r="V2379" s="358"/>
      <c r="W2379" s="358"/>
      <c r="X2379" s="358"/>
      <c r="Y2379" s="358"/>
      <c r="Z2379" s="358"/>
      <c r="AA2379" s="358"/>
      <c r="AB2379" s="358"/>
      <c r="AC2379" s="358"/>
      <c r="AD2379" s="358"/>
      <c r="AE2379" s="358"/>
      <c r="AF2379" s="358"/>
      <c r="AG2379" s="358"/>
      <c r="AH2379" s="358"/>
      <c r="AI2379" s="358"/>
      <c r="AJ2379" s="358"/>
      <c r="AK2379" s="358"/>
      <c r="AL2379" s="352"/>
      <c r="AM2379" s="358"/>
      <c r="AN2379" s="358"/>
      <c r="AO2379" s="358"/>
    </row>
    <row r="2380" spans="1:41" s="353" customFormat="1" ht="19.5" customHeight="1" x14ac:dyDescent="0.25">
      <c r="A2380" s="472"/>
      <c r="B2380" s="54">
        <v>71958000</v>
      </c>
      <c r="C2380" s="8" t="s">
        <v>32</v>
      </c>
      <c r="D2380" s="8"/>
      <c r="E2380" s="8"/>
      <c r="F2380" s="101"/>
      <c r="G2380" s="49"/>
      <c r="H2380" s="143"/>
      <c r="I2380" s="101"/>
      <c r="J2380" s="443" t="s">
        <v>303</v>
      </c>
      <c r="K2380" s="85">
        <v>50</v>
      </c>
      <c r="L2380" s="189">
        <v>20000</v>
      </c>
      <c r="M2380" s="189">
        <v>20000</v>
      </c>
      <c r="N2380" s="166"/>
      <c r="O2380" s="166"/>
      <c r="P2380" s="166"/>
      <c r="Q2380" s="186">
        <f t="shared" si="810"/>
        <v>20000</v>
      </c>
    </row>
    <row r="2381" spans="1:41" s="359" customFormat="1" ht="48" customHeight="1" x14ac:dyDescent="0.3">
      <c r="A2381" s="473"/>
      <c r="B2381" s="54">
        <v>71958000</v>
      </c>
      <c r="C2381" s="8" t="s">
        <v>32</v>
      </c>
      <c r="D2381" s="448"/>
      <c r="E2381" s="8"/>
      <c r="F2381" s="101"/>
      <c r="G2381" s="49"/>
      <c r="H2381" s="143"/>
      <c r="I2381" s="101"/>
      <c r="J2381" s="5" t="s">
        <v>185</v>
      </c>
      <c r="K2381" s="454">
        <v>20</v>
      </c>
      <c r="L2381" s="164">
        <v>484262</v>
      </c>
      <c r="M2381" s="189"/>
      <c r="N2381" s="189"/>
      <c r="O2381" s="189">
        <f>L2381*95/100</f>
        <v>460048.9</v>
      </c>
      <c r="P2381" s="186">
        <f>L2381-O2381</f>
        <v>24213.099999999977</v>
      </c>
      <c r="Q2381" s="186">
        <f t="shared" si="810"/>
        <v>484262</v>
      </c>
      <c r="R2381" s="358"/>
      <c r="S2381" s="358"/>
      <c r="T2381" s="358"/>
      <c r="U2381" s="373"/>
      <c r="V2381" s="358"/>
      <c r="W2381" s="358"/>
      <c r="X2381" s="358"/>
      <c r="Y2381" s="358"/>
      <c r="Z2381" s="358"/>
      <c r="AA2381" s="358"/>
      <c r="AB2381" s="358"/>
      <c r="AC2381" s="358"/>
      <c r="AD2381" s="358"/>
      <c r="AE2381" s="358"/>
      <c r="AF2381" s="358"/>
      <c r="AG2381" s="358"/>
      <c r="AH2381" s="358"/>
      <c r="AI2381" s="358"/>
      <c r="AJ2381" s="358"/>
      <c r="AK2381" s="358"/>
      <c r="AL2381" s="352"/>
      <c r="AM2381" s="358"/>
      <c r="AN2381" s="358"/>
      <c r="AO2381" s="358"/>
    </row>
    <row r="2382" spans="1:41" s="359" customFormat="1" ht="18.75" x14ac:dyDescent="0.3">
      <c r="A2382" s="471">
        <v>27</v>
      </c>
      <c r="B2382" s="54">
        <v>71958000</v>
      </c>
      <c r="C2382" s="8" t="s">
        <v>32</v>
      </c>
      <c r="D2382" s="8" t="s">
        <v>32</v>
      </c>
      <c r="E2382" s="8" t="s">
        <v>35</v>
      </c>
      <c r="F2382" s="101">
        <v>84</v>
      </c>
      <c r="G2382" s="49" t="s">
        <v>68</v>
      </c>
      <c r="H2382" s="143">
        <v>6600.8</v>
      </c>
      <c r="I2382" s="101">
        <v>337</v>
      </c>
      <c r="J2382" s="448" t="s">
        <v>184</v>
      </c>
      <c r="K2382" s="2" t="s">
        <v>5</v>
      </c>
      <c r="L2382" s="189">
        <f>L2383+L2384</f>
        <v>770469</v>
      </c>
      <c r="M2382" s="189">
        <f t="shared" ref="M2382:P2382" si="832">M2383+M2384</f>
        <v>20000</v>
      </c>
      <c r="N2382" s="189">
        <f t="shared" si="832"/>
        <v>0</v>
      </c>
      <c r="O2382" s="189">
        <f t="shared" si="832"/>
        <v>712945.55</v>
      </c>
      <c r="P2382" s="189">
        <f t="shared" si="832"/>
        <v>37523.449999999953</v>
      </c>
      <c r="Q2382" s="186">
        <f t="shared" si="810"/>
        <v>770469</v>
      </c>
      <c r="R2382" s="358"/>
      <c r="S2382" s="358"/>
      <c r="T2382" s="358"/>
      <c r="U2382" s="373"/>
      <c r="V2382" s="358"/>
      <c r="W2382" s="358"/>
      <c r="X2382" s="358"/>
      <c r="Y2382" s="358"/>
      <c r="Z2382" s="358"/>
      <c r="AA2382" s="358"/>
      <c r="AB2382" s="358"/>
      <c r="AC2382" s="358"/>
      <c r="AD2382" s="358"/>
      <c r="AE2382" s="358"/>
      <c r="AF2382" s="358"/>
      <c r="AG2382" s="358"/>
      <c r="AH2382" s="358"/>
      <c r="AI2382" s="358"/>
      <c r="AJ2382" s="358"/>
      <c r="AK2382" s="358"/>
      <c r="AL2382" s="352"/>
      <c r="AM2382" s="358"/>
      <c r="AN2382" s="358"/>
      <c r="AO2382" s="358"/>
    </row>
    <row r="2383" spans="1:41" s="353" customFormat="1" ht="19.5" customHeight="1" x14ac:dyDescent="0.25">
      <c r="A2383" s="472"/>
      <c r="B2383" s="54">
        <v>71958000</v>
      </c>
      <c r="C2383" s="8" t="s">
        <v>32</v>
      </c>
      <c r="D2383" s="8"/>
      <c r="E2383" s="8"/>
      <c r="F2383" s="101"/>
      <c r="G2383" s="49"/>
      <c r="H2383" s="143"/>
      <c r="I2383" s="101"/>
      <c r="J2383" s="443" t="s">
        <v>303</v>
      </c>
      <c r="K2383" s="85">
        <v>50</v>
      </c>
      <c r="L2383" s="189">
        <v>20000</v>
      </c>
      <c r="M2383" s="189">
        <v>20000</v>
      </c>
      <c r="N2383" s="166"/>
      <c r="O2383" s="166"/>
      <c r="P2383" s="166"/>
      <c r="Q2383" s="186">
        <f t="shared" si="810"/>
        <v>20000</v>
      </c>
    </row>
    <row r="2384" spans="1:41" s="359" customFormat="1" ht="48" customHeight="1" x14ac:dyDescent="0.3">
      <c r="A2384" s="473"/>
      <c r="B2384" s="54">
        <v>71958000</v>
      </c>
      <c r="C2384" s="8" t="s">
        <v>32</v>
      </c>
      <c r="D2384" s="8"/>
      <c r="E2384" s="8"/>
      <c r="F2384" s="101"/>
      <c r="G2384" s="49"/>
      <c r="H2384" s="143"/>
      <c r="I2384" s="101"/>
      <c r="J2384" s="5" t="s">
        <v>185</v>
      </c>
      <c r="K2384" s="2">
        <v>20</v>
      </c>
      <c r="L2384" s="189">
        <v>750469</v>
      </c>
      <c r="M2384" s="189"/>
      <c r="N2384" s="189"/>
      <c r="O2384" s="189">
        <f>L2384*95/100</f>
        <v>712945.55</v>
      </c>
      <c r="P2384" s="186">
        <f>L2384-O2384</f>
        <v>37523.449999999953</v>
      </c>
      <c r="Q2384" s="186">
        <f t="shared" si="810"/>
        <v>750469</v>
      </c>
      <c r="R2384" s="358"/>
      <c r="S2384" s="358"/>
      <c r="T2384" s="358"/>
      <c r="U2384" s="373"/>
      <c r="V2384" s="358"/>
      <c r="W2384" s="358"/>
      <c r="X2384" s="358"/>
      <c r="Y2384" s="358"/>
      <c r="Z2384" s="358"/>
      <c r="AA2384" s="358"/>
      <c r="AB2384" s="358"/>
      <c r="AC2384" s="358"/>
      <c r="AD2384" s="358"/>
      <c r="AE2384" s="358"/>
      <c r="AF2384" s="358"/>
      <c r="AG2384" s="358"/>
      <c r="AH2384" s="358"/>
      <c r="AI2384" s="358"/>
      <c r="AJ2384" s="358"/>
      <c r="AK2384" s="358"/>
      <c r="AL2384" s="352"/>
      <c r="AM2384" s="358"/>
      <c r="AN2384" s="358"/>
      <c r="AO2384" s="358"/>
    </row>
    <row r="2385" spans="1:41" s="359" customFormat="1" ht="18.75" x14ac:dyDescent="0.3">
      <c r="A2385" s="471">
        <v>28</v>
      </c>
      <c r="B2385" s="54">
        <v>71958000</v>
      </c>
      <c r="C2385" s="8" t="s">
        <v>32</v>
      </c>
      <c r="D2385" s="8" t="s">
        <v>32</v>
      </c>
      <c r="E2385" s="8" t="s">
        <v>35</v>
      </c>
      <c r="F2385" s="101" t="s">
        <v>326</v>
      </c>
      <c r="G2385" s="49" t="s">
        <v>68</v>
      </c>
      <c r="H2385" s="143">
        <v>3272.9</v>
      </c>
      <c r="I2385" s="101">
        <v>150</v>
      </c>
      <c r="J2385" s="448" t="s">
        <v>184</v>
      </c>
      <c r="K2385" s="2" t="s">
        <v>5</v>
      </c>
      <c r="L2385" s="189">
        <f>L2386+L2387</f>
        <v>515055</v>
      </c>
      <c r="M2385" s="189">
        <f t="shared" ref="M2385:P2385" si="833">M2386+M2387</f>
        <v>20000</v>
      </c>
      <c r="N2385" s="189">
        <f t="shared" si="833"/>
        <v>0</v>
      </c>
      <c r="O2385" s="189">
        <f t="shared" si="833"/>
        <v>470302.25</v>
      </c>
      <c r="P2385" s="189">
        <f t="shared" si="833"/>
        <v>24752.75</v>
      </c>
      <c r="Q2385" s="186">
        <f t="shared" si="810"/>
        <v>515055</v>
      </c>
      <c r="R2385" s="358"/>
      <c r="S2385" s="358"/>
      <c r="T2385" s="358"/>
      <c r="U2385" s="373"/>
      <c r="V2385" s="358"/>
      <c r="W2385" s="358"/>
      <c r="X2385" s="358"/>
      <c r="Y2385" s="358"/>
      <c r="Z2385" s="358"/>
      <c r="AA2385" s="358"/>
      <c r="AB2385" s="358"/>
      <c r="AC2385" s="358"/>
      <c r="AD2385" s="358"/>
      <c r="AE2385" s="358"/>
      <c r="AF2385" s="358"/>
      <c r="AG2385" s="358"/>
      <c r="AH2385" s="358"/>
      <c r="AI2385" s="358"/>
      <c r="AJ2385" s="358"/>
      <c r="AK2385" s="358"/>
      <c r="AL2385" s="352"/>
      <c r="AM2385" s="358"/>
      <c r="AN2385" s="358"/>
      <c r="AO2385" s="358"/>
    </row>
    <row r="2386" spans="1:41" s="353" customFormat="1" ht="19.5" customHeight="1" x14ac:dyDescent="0.25">
      <c r="A2386" s="472"/>
      <c r="B2386" s="54">
        <v>71958000</v>
      </c>
      <c r="C2386" s="8" t="s">
        <v>32</v>
      </c>
      <c r="D2386" s="8"/>
      <c r="E2386" s="8"/>
      <c r="F2386" s="101"/>
      <c r="G2386" s="49"/>
      <c r="H2386" s="143"/>
      <c r="I2386" s="101"/>
      <c r="J2386" s="443" t="s">
        <v>303</v>
      </c>
      <c r="K2386" s="85">
        <v>50</v>
      </c>
      <c r="L2386" s="189">
        <v>20000</v>
      </c>
      <c r="M2386" s="189">
        <v>20000</v>
      </c>
      <c r="N2386" s="166"/>
      <c r="O2386" s="166"/>
      <c r="P2386" s="166"/>
      <c r="Q2386" s="186">
        <f t="shared" si="810"/>
        <v>20000</v>
      </c>
    </row>
    <row r="2387" spans="1:41" s="359" customFormat="1" ht="48" customHeight="1" x14ac:dyDescent="0.3">
      <c r="A2387" s="473"/>
      <c r="B2387" s="54">
        <v>71958000</v>
      </c>
      <c r="C2387" s="8" t="s">
        <v>32</v>
      </c>
      <c r="D2387" s="8"/>
      <c r="E2387" s="8"/>
      <c r="F2387" s="101"/>
      <c r="G2387" s="49"/>
      <c r="H2387" s="143"/>
      <c r="I2387" s="101"/>
      <c r="J2387" s="5" t="s">
        <v>185</v>
      </c>
      <c r="K2387" s="2">
        <v>20</v>
      </c>
      <c r="L2387" s="189">
        <v>495055</v>
      </c>
      <c r="M2387" s="191"/>
      <c r="N2387" s="191"/>
      <c r="O2387" s="189">
        <f>L2387*95/100</f>
        <v>470302.25</v>
      </c>
      <c r="P2387" s="186">
        <f>L2387-O2387</f>
        <v>24752.75</v>
      </c>
      <c r="Q2387" s="186">
        <f t="shared" si="810"/>
        <v>495055</v>
      </c>
      <c r="R2387" s="358"/>
      <c r="S2387" s="358"/>
      <c r="T2387" s="358"/>
      <c r="U2387" s="373"/>
      <c r="V2387" s="358"/>
      <c r="W2387" s="358"/>
      <c r="X2387" s="358"/>
      <c r="Y2387" s="358"/>
      <c r="Z2387" s="358"/>
      <c r="AA2387" s="358"/>
      <c r="AB2387" s="358"/>
      <c r="AC2387" s="358"/>
      <c r="AD2387" s="358"/>
      <c r="AE2387" s="358"/>
      <c r="AF2387" s="358"/>
      <c r="AG2387" s="358"/>
      <c r="AH2387" s="358"/>
      <c r="AI2387" s="358"/>
      <c r="AJ2387" s="358"/>
      <c r="AK2387" s="358"/>
      <c r="AL2387" s="352"/>
      <c r="AM2387" s="358"/>
      <c r="AN2387" s="358"/>
      <c r="AO2387" s="358"/>
    </row>
    <row r="2388" spans="1:41" s="359" customFormat="1" ht="18.75" x14ac:dyDescent="0.3">
      <c r="A2388" s="471">
        <v>29</v>
      </c>
      <c r="B2388" s="54">
        <v>71958000</v>
      </c>
      <c r="C2388" s="8" t="s">
        <v>32</v>
      </c>
      <c r="D2388" s="448" t="s">
        <v>32</v>
      </c>
      <c r="E2388" s="8" t="s">
        <v>35</v>
      </c>
      <c r="F2388" s="101">
        <v>93</v>
      </c>
      <c r="G2388" s="49" t="s">
        <v>68</v>
      </c>
      <c r="H2388" s="143">
        <v>1254.2</v>
      </c>
      <c r="I2388" s="101">
        <v>45</v>
      </c>
      <c r="J2388" s="448" t="s">
        <v>184</v>
      </c>
      <c r="K2388" s="2" t="s">
        <v>5</v>
      </c>
      <c r="L2388" s="189">
        <f>L2389+L2390</f>
        <v>432377</v>
      </c>
      <c r="M2388" s="189">
        <f t="shared" ref="M2388:P2388" si="834">M2389+M2390</f>
        <v>20000</v>
      </c>
      <c r="N2388" s="189">
        <f t="shared" si="834"/>
        <v>0</v>
      </c>
      <c r="O2388" s="189">
        <f t="shared" si="834"/>
        <v>391758.15</v>
      </c>
      <c r="P2388" s="189">
        <f t="shared" si="834"/>
        <v>20618.849999999977</v>
      </c>
      <c r="Q2388" s="186">
        <f t="shared" si="810"/>
        <v>432377</v>
      </c>
      <c r="R2388" s="358"/>
      <c r="S2388" s="358"/>
      <c r="T2388" s="358"/>
      <c r="U2388" s="373"/>
      <c r="V2388" s="358"/>
      <c r="W2388" s="358"/>
      <c r="X2388" s="358"/>
      <c r="Y2388" s="358"/>
      <c r="Z2388" s="358"/>
      <c r="AA2388" s="358"/>
      <c r="AB2388" s="358"/>
      <c r="AC2388" s="358"/>
      <c r="AD2388" s="358"/>
      <c r="AE2388" s="358"/>
      <c r="AF2388" s="358"/>
      <c r="AG2388" s="358"/>
      <c r="AH2388" s="358"/>
      <c r="AI2388" s="358"/>
      <c r="AJ2388" s="358"/>
      <c r="AK2388" s="358"/>
      <c r="AL2388" s="352"/>
      <c r="AM2388" s="358"/>
      <c r="AN2388" s="358"/>
      <c r="AO2388" s="358"/>
    </row>
    <row r="2389" spans="1:41" s="353" customFormat="1" ht="19.5" customHeight="1" x14ac:dyDescent="0.25">
      <c r="A2389" s="472"/>
      <c r="B2389" s="54">
        <v>71958000</v>
      </c>
      <c r="C2389" s="8" t="s">
        <v>32</v>
      </c>
      <c r="D2389" s="8"/>
      <c r="E2389" s="8"/>
      <c r="F2389" s="101"/>
      <c r="G2389" s="49"/>
      <c r="H2389" s="143"/>
      <c r="I2389" s="101"/>
      <c r="J2389" s="443" t="s">
        <v>303</v>
      </c>
      <c r="K2389" s="85">
        <v>50</v>
      </c>
      <c r="L2389" s="189">
        <v>20000</v>
      </c>
      <c r="M2389" s="189">
        <v>20000</v>
      </c>
      <c r="N2389" s="166"/>
      <c r="O2389" s="166"/>
      <c r="P2389" s="166"/>
      <c r="Q2389" s="186">
        <f t="shared" si="810"/>
        <v>20000</v>
      </c>
    </row>
    <row r="2390" spans="1:41" s="359" customFormat="1" ht="48" customHeight="1" x14ac:dyDescent="0.3">
      <c r="A2390" s="473"/>
      <c r="B2390" s="54">
        <v>71958000</v>
      </c>
      <c r="C2390" s="8" t="s">
        <v>32</v>
      </c>
      <c r="D2390" s="448"/>
      <c r="E2390" s="8"/>
      <c r="F2390" s="101"/>
      <c r="G2390" s="49"/>
      <c r="H2390" s="143"/>
      <c r="I2390" s="101"/>
      <c r="J2390" s="5" t="s">
        <v>185</v>
      </c>
      <c r="K2390" s="2">
        <v>20</v>
      </c>
      <c r="L2390" s="189">
        <v>412377</v>
      </c>
      <c r="M2390" s="144"/>
      <c r="N2390" s="166"/>
      <c r="O2390" s="189">
        <f>L2390*95/100</f>
        <v>391758.15</v>
      </c>
      <c r="P2390" s="186">
        <f>L2390-O2390</f>
        <v>20618.849999999977</v>
      </c>
      <c r="Q2390" s="186">
        <f t="shared" si="810"/>
        <v>412377</v>
      </c>
      <c r="R2390" s="358"/>
      <c r="S2390" s="358"/>
      <c r="T2390" s="358"/>
      <c r="U2390" s="373"/>
      <c r="V2390" s="358"/>
      <c r="W2390" s="358"/>
      <c r="X2390" s="358"/>
      <c r="Y2390" s="358"/>
      <c r="Z2390" s="358"/>
      <c r="AA2390" s="358"/>
      <c r="AB2390" s="358"/>
      <c r="AC2390" s="358"/>
      <c r="AD2390" s="358"/>
      <c r="AE2390" s="358"/>
      <c r="AF2390" s="358"/>
      <c r="AG2390" s="358"/>
      <c r="AH2390" s="358"/>
      <c r="AI2390" s="358"/>
      <c r="AJ2390" s="358"/>
      <c r="AK2390" s="358"/>
      <c r="AL2390" s="352"/>
      <c r="AM2390" s="358"/>
      <c r="AN2390" s="358"/>
      <c r="AO2390" s="358"/>
    </row>
    <row r="2391" spans="1:41" s="359" customFormat="1" ht="18.75" x14ac:dyDescent="0.3">
      <c r="A2391" s="471">
        <v>30</v>
      </c>
      <c r="B2391" s="54">
        <v>71958000</v>
      </c>
      <c r="C2391" s="8" t="s">
        <v>32</v>
      </c>
      <c r="D2391" s="448" t="s">
        <v>32</v>
      </c>
      <c r="E2391" s="8" t="s">
        <v>34</v>
      </c>
      <c r="F2391" s="101">
        <v>1</v>
      </c>
      <c r="G2391" s="49" t="s">
        <v>68</v>
      </c>
      <c r="H2391" s="143">
        <v>8340.7000000000007</v>
      </c>
      <c r="I2391" s="101">
        <v>494</v>
      </c>
      <c r="J2391" s="448" t="s">
        <v>184</v>
      </c>
      <c r="K2391" s="2" t="s">
        <v>5</v>
      </c>
      <c r="L2391" s="189">
        <f>L2392+L2393</f>
        <v>438795</v>
      </c>
      <c r="M2391" s="189">
        <f t="shared" ref="M2391:P2391" si="835">M2392+M2393</f>
        <v>20000</v>
      </c>
      <c r="N2391" s="189">
        <f t="shared" si="835"/>
        <v>0</v>
      </c>
      <c r="O2391" s="189">
        <f t="shared" si="835"/>
        <v>397855.25</v>
      </c>
      <c r="P2391" s="189">
        <f t="shared" si="835"/>
        <v>20939.75</v>
      </c>
      <c r="Q2391" s="186">
        <f t="shared" si="810"/>
        <v>438795</v>
      </c>
      <c r="R2391" s="358"/>
      <c r="S2391" s="358"/>
      <c r="T2391" s="358"/>
      <c r="U2391" s="373"/>
      <c r="V2391" s="358"/>
      <c r="W2391" s="358"/>
      <c r="X2391" s="358"/>
      <c r="Y2391" s="358"/>
      <c r="Z2391" s="358"/>
      <c r="AA2391" s="358"/>
      <c r="AB2391" s="358"/>
      <c r="AC2391" s="358"/>
      <c r="AD2391" s="358"/>
      <c r="AE2391" s="358"/>
      <c r="AF2391" s="358"/>
      <c r="AG2391" s="358"/>
      <c r="AH2391" s="358"/>
      <c r="AI2391" s="358"/>
      <c r="AJ2391" s="358"/>
      <c r="AK2391" s="358"/>
      <c r="AL2391" s="352"/>
      <c r="AM2391" s="358"/>
      <c r="AN2391" s="358"/>
      <c r="AO2391" s="358"/>
    </row>
    <row r="2392" spans="1:41" s="353" customFormat="1" ht="19.5" customHeight="1" x14ac:dyDescent="0.25">
      <c r="A2392" s="472"/>
      <c r="B2392" s="54">
        <v>71958000</v>
      </c>
      <c r="C2392" s="8" t="s">
        <v>32</v>
      </c>
      <c r="D2392" s="8"/>
      <c r="E2392" s="8"/>
      <c r="F2392" s="101"/>
      <c r="G2392" s="49"/>
      <c r="H2392" s="143"/>
      <c r="I2392" s="101"/>
      <c r="J2392" s="443" t="s">
        <v>303</v>
      </c>
      <c r="K2392" s="85">
        <v>50</v>
      </c>
      <c r="L2392" s="189">
        <v>20000</v>
      </c>
      <c r="M2392" s="189">
        <v>20000</v>
      </c>
      <c r="N2392" s="166"/>
      <c r="O2392" s="166"/>
      <c r="P2392" s="166"/>
      <c r="Q2392" s="186">
        <f t="shared" si="810"/>
        <v>20000</v>
      </c>
    </row>
    <row r="2393" spans="1:41" s="359" customFormat="1" ht="48" customHeight="1" x14ac:dyDescent="0.3">
      <c r="A2393" s="473"/>
      <c r="B2393" s="54">
        <v>71958000</v>
      </c>
      <c r="C2393" s="8" t="s">
        <v>32</v>
      </c>
      <c r="D2393" s="448"/>
      <c r="E2393" s="8"/>
      <c r="F2393" s="101"/>
      <c r="G2393" s="49"/>
      <c r="H2393" s="143"/>
      <c r="I2393" s="101"/>
      <c r="J2393" s="5" t="s">
        <v>185</v>
      </c>
      <c r="K2393" s="454">
        <v>20</v>
      </c>
      <c r="L2393" s="189">
        <v>418795</v>
      </c>
      <c r="M2393" s="189"/>
      <c r="N2393" s="189"/>
      <c r="O2393" s="189">
        <f>L2393*95/100</f>
        <v>397855.25</v>
      </c>
      <c r="P2393" s="186">
        <f>L2393-O2393</f>
        <v>20939.75</v>
      </c>
      <c r="Q2393" s="186">
        <f t="shared" si="810"/>
        <v>418795</v>
      </c>
      <c r="R2393" s="358"/>
      <c r="S2393" s="358"/>
      <c r="T2393" s="358"/>
      <c r="U2393" s="373"/>
      <c r="V2393" s="358"/>
      <c r="W2393" s="358"/>
      <c r="X2393" s="358"/>
      <c r="Y2393" s="358"/>
      <c r="Z2393" s="358"/>
      <c r="AA2393" s="358"/>
      <c r="AB2393" s="358"/>
      <c r="AC2393" s="358"/>
      <c r="AD2393" s="358"/>
      <c r="AE2393" s="358"/>
      <c r="AF2393" s="358"/>
      <c r="AG2393" s="358"/>
      <c r="AH2393" s="358"/>
      <c r="AI2393" s="358"/>
      <c r="AJ2393" s="358"/>
      <c r="AK2393" s="358"/>
      <c r="AL2393" s="352"/>
      <c r="AM2393" s="358"/>
      <c r="AN2393" s="358"/>
      <c r="AO2393" s="358"/>
    </row>
    <row r="2394" spans="1:41" s="359" customFormat="1" ht="18.75" x14ac:dyDescent="0.3">
      <c r="A2394" s="471">
        <v>31</v>
      </c>
      <c r="B2394" s="54">
        <v>71958000</v>
      </c>
      <c r="C2394" s="8" t="s">
        <v>32</v>
      </c>
      <c r="D2394" s="8" t="s">
        <v>32</v>
      </c>
      <c r="E2394" s="8" t="s">
        <v>1</v>
      </c>
      <c r="F2394" s="101">
        <v>67</v>
      </c>
      <c r="G2394" s="49" t="s">
        <v>68</v>
      </c>
      <c r="H2394" s="143">
        <v>3287.1</v>
      </c>
      <c r="I2394" s="101">
        <v>156</v>
      </c>
      <c r="J2394" s="5" t="s">
        <v>184</v>
      </c>
      <c r="K2394" s="20" t="s">
        <v>5</v>
      </c>
      <c r="L2394" s="189">
        <f>L2395+L2396</f>
        <v>213573</v>
      </c>
      <c r="M2394" s="189">
        <f t="shared" ref="M2394:P2394" si="836">M2395+M2396</f>
        <v>20000</v>
      </c>
      <c r="N2394" s="189">
        <f t="shared" si="836"/>
        <v>0</v>
      </c>
      <c r="O2394" s="189">
        <f t="shared" si="836"/>
        <v>183894.35</v>
      </c>
      <c r="P2394" s="189">
        <f t="shared" si="836"/>
        <v>9678.6499999999942</v>
      </c>
      <c r="Q2394" s="186">
        <f t="shared" si="810"/>
        <v>213573</v>
      </c>
      <c r="R2394" s="358"/>
      <c r="S2394" s="358"/>
      <c r="T2394" s="358"/>
      <c r="U2394" s="373"/>
      <c r="V2394" s="358"/>
      <c r="W2394" s="358"/>
      <c r="X2394" s="358"/>
      <c r="Y2394" s="358"/>
      <c r="Z2394" s="358"/>
      <c r="AA2394" s="358"/>
      <c r="AB2394" s="358"/>
      <c r="AC2394" s="358"/>
      <c r="AD2394" s="358"/>
      <c r="AE2394" s="358"/>
      <c r="AF2394" s="358"/>
      <c r="AG2394" s="358"/>
      <c r="AH2394" s="358"/>
      <c r="AI2394" s="358"/>
      <c r="AJ2394" s="358"/>
      <c r="AK2394" s="358"/>
      <c r="AL2394" s="352"/>
      <c r="AM2394" s="358"/>
      <c r="AN2394" s="358"/>
      <c r="AO2394" s="358"/>
    </row>
    <row r="2395" spans="1:41" s="353" customFormat="1" ht="19.5" customHeight="1" x14ac:dyDescent="0.25">
      <c r="A2395" s="472"/>
      <c r="B2395" s="54">
        <v>71958000</v>
      </c>
      <c r="C2395" s="8" t="s">
        <v>32</v>
      </c>
      <c r="D2395" s="8"/>
      <c r="E2395" s="8"/>
      <c r="F2395" s="101"/>
      <c r="G2395" s="49"/>
      <c r="H2395" s="143"/>
      <c r="I2395" s="101"/>
      <c r="J2395" s="443" t="s">
        <v>303</v>
      </c>
      <c r="K2395" s="85">
        <v>50</v>
      </c>
      <c r="L2395" s="189">
        <v>20000</v>
      </c>
      <c r="M2395" s="189">
        <v>20000</v>
      </c>
      <c r="N2395" s="166"/>
      <c r="O2395" s="166"/>
      <c r="P2395" s="166"/>
      <c r="Q2395" s="186">
        <f t="shared" si="810"/>
        <v>20000</v>
      </c>
    </row>
    <row r="2396" spans="1:41" s="359" customFormat="1" ht="48" customHeight="1" x14ac:dyDescent="0.3">
      <c r="A2396" s="473"/>
      <c r="B2396" s="54">
        <v>71958000</v>
      </c>
      <c r="C2396" s="8" t="s">
        <v>32</v>
      </c>
      <c r="D2396" s="8"/>
      <c r="E2396" s="8"/>
      <c r="F2396" s="101"/>
      <c r="G2396" s="49"/>
      <c r="H2396" s="143"/>
      <c r="I2396" s="101"/>
      <c r="J2396" s="5" t="s">
        <v>185</v>
      </c>
      <c r="K2396" s="454">
        <v>20</v>
      </c>
      <c r="L2396" s="189">
        <v>193573</v>
      </c>
      <c r="M2396" s="189"/>
      <c r="N2396" s="189"/>
      <c r="O2396" s="189">
        <f>L2396*95/100</f>
        <v>183894.35</v>
      </c>
      <c r="P2396" s="186">
        <f>L2396-O2396</f>
        <v>9678.6499999999942</v>
      </c>
      <c r="Q2396" s="186">
        <f t="shared" si="810"/>
        <v>193573</v>
      </c>
      <c r="R2396" s="358"/>
      <c r="S2396" s="358"/>
      <c r="T2396" s="358"/>
      <c r="U2396" s="373"/>
      <c r="V2396" s="358"/>
      <c r="W2396" s="358"/>
      <c r="X2396" s="358"/>
      <c r="Y2396" s="358"/>
      <c r="Z2396" s="358"/>
      <c r="AA2396" s="358"/>
      <c r="AB2396" s="358"/>
      <c r="AC2396" s="358"/>
      <c r="AD2396" s="358"/>
      <c r="AE2396" s="358"/>
      <c r="AF2396" s="358"/>
      <c r="AG2396" s="358"/>
      <c r="AH2396" s="358"/>
      <c r="AI2396" s="358"/>
      <c r="AJ2396" s="358"/>
      <c r="AK2396" s="358"/>
      <c r="AL2396" s="352"/>
      <c r="AM2396" s="358"/>
      <c r="AN2396" s="358"/>
      <c r="AO2396" s="358"/>
    </row>
    <row r="2397" spans="1:41" s="359" customFormat="1" ht="18.75" x14ac:dyDescent="0.3">
      <c r="A2397" s="471">
        <v>32</v>
      </c>
      <c r="B2397" s="54">
        <v>71958000</v>
      </c>
      <c r="C2397" s="8" t="s">
        <v>32</v>
      </c>
      <c r="D2397" s="8" t="s">
        <v>32</v>
      </c>
      <c r="E2397" s="8" t="s">
        <v>327</v>
      </c>
      <c r="F2397" s="101">
        <v>62</v>
      </c>
      <c r="G2397" s="49" t="s">
        <v>68</v>
      </c>
      <c r="H2397" s="143">
        <v>653.70000000000005</v>
      </c>
      <c r="I2397" s="101">
        <v>35</v>
      </c>
      <c r="J2397" s="42" t="s">
        <v>184</v>
      </c>
      <c r="K2397" s="21" t="s">
        <v>5</v>
      </c>
      <c r="L2397" s="189">
        <f>L2398+L2399</f>
        <v>308143</v>
      </c>
      <c r="M2397" s="189">
        <f t="shared" ref="M2397:P2397" si="837">M2398+M2399</f>
        <v>20000</v>
      </c>
      <c r="N2397" s="189">
        <f t="shared" si="837"/>
        <v>0</v>
      </c>
      <c r="O2397" s="189">
        <f t="shared" si="837"/>
        <v>273735.84999999998</v>
      </c>
      <c r="P2397" s="189">
        <f t="shared" si="837"/>
        <v>14407.150000000023</v>
      </c>
      <c r="Q2397" s="186">
        <f t="shared" si="810"/>
        <v>308143</v>
      </c>
      <c r="R2397" s="358"/>
      <c r="S2397" s="358"/>
      <c r="T2397" s="358"/>
      <c r="U2397" s="373"/>
      <c r="V2397" s="358"/>
      <c r="W2397" s="358"/>
      <c r="X2397" s="358"/>
      <c r="Y2397" s="358"/>
      <c r="Z2397" s="358"/>
      <c r="AA2397" s="358"/>
      <c r="AB2397" s="358"/>
      <c r="AC2397" s="358"/>
      <c r="AD2397" s="358"/>
      <c r="AE2397" s="358"/>
      <c r="AF2397" s="358"/>
      <c r="AG2397" s="358"/>
      <c r="AH2397" s="358"/>
      <c r="AI2397" s="358"/>
      <c r="AJ2397" s="358"/>
      <c r="AK2397" s="358"/>
      <c r="AL2397" s="352"/>
      <c r="AM2397" s="358"/>
      <c r="AN2397" s="358"/>
      <c r="AO2397" s="358"/>
    </row>
    <row r="2398" spans="1:41" s="353" customFormat="1" ht="19.5" customHeight="1" x14ac:dyDescent="0.25">
      <c r="A2398" s="472"/>
      <c r="B2398" s="54">
        <v>71958000</v>
      </c>
      <c r="C2398" s="8" t="s">
        <v>32</v>
      </c>
      <c r="D2398" s="8"/>
      <c r="E2398" s="8"/>
      <c r="F2398" s="101"/>
      <c r="G2398" s="49"/>
      <c r="H2398" s="143"/>
      <c r="I2398" s="101"/>
      <c r="J2398" s="443" t="s">
        <v>303</v>
      </c>
      <c r="K2398" s="85">
        <v>50</v>
      </c>
      <c r="L2398" s="189">
        <v>20000</v>
      </c>
      <c r="M2398" s="189">
        <v>20000</v>
      </c>
      <c r="N2398" s="166"/>
      <c r="O2398" s="166"/>
      <c r="P2398" s="166"/>
      <c r="Q2398" s="186">
        <f t="shared" si="810"/>
        <v>20000</v>
      </c>
    </row>
    <row r="2399" spans="1:41" s="359" customFormat="1" ht="48" customHeight="1" x14ac:dyDescent="0.3">
      <c r="A2399" s="473"/>
      <c r="B2399" s="54">
        <v>71958000</v>
      </c>
      <c r="C2399" s="8" t="s">
        <v>32</v>
      </c>
      <c r="D2399" s="8"/>
      <c r="E2399" s="8"/>
      <c r="F2399" s="101"/>
      <c r="G2399" s="49"/>
      <c r="H2399" s="143"/>
      <c r="I2399" s="101"/>
      <c r="J2399" s="5" t="s">
        <v>185</v>
      </c>
      <c r="K2399" s="20">
        <v>20</v>
      </c>
      <c r="L2399" s="189">
        <v>288143</v>
      </c>
      <c r="M2399" s="189"/>
      <c r="N2399" s="189"/>
      <c r="O2399" s="189">
        <f>L2399*95/100</f>
        <v>273735.84999999998</v>
      </c>
      <c r="P2399" s="186">
        <f>L2399-O2399</f>
        <v>14407.150000000023</v>
      </c>
      <c r="Q2399" s="186">
        <f t="shared" si="810"/>
        <v>288143</v>
      </c>
      <c r="R2399" s="358"/>
      <c r="S2399" s="358"/>
      <c r="T2399" s="358"/>
      <c r="U2399" s="373"/>
      <c r="V2399" s="358"/>
      <c r="W2399" s="358"/>
      <c r="X2399" s="358"/>
      <c r="Y2399" s="358"/>
      <c r="Z2399" s="358"/>
      <c r="AA2399" s="358"/>
      <c r="AB2399" s="358"/>
      <c r="AC2399" s="358"/>
      <c r="AD2399" s="358"/>
      <c r="AE2399" s="358"/>
      <c r="AF2399" s="358"/>
      <c r="AG2399" s="358"/>
      <c r="AH2399" s="358"/>
      <c r="AI2399" s="358"/>
      <c r="AJ2399" s="358"/>
      <c r="AK2399" s="358"/>
      <c r="AL2399" s="352"/>
      <c r="AM2399" s="358"/>
      <c r="AN2399" s="358"/>
      <c r="AO2399" s="358"/>
    </row>
    <row r="2400" spans="1:41" ht="18" customHeight="1" x14ac:dyDescent="0.25">
      <c r="A2400" s="480" t="s">
        <v>277</v>
      </c>
      <c r="B2400" s="481"/>
      <c r="C2400" s="481"/>
      <c r="D2400" s="481"/>
      <c r="E2400" s="482"/>
      <c r="F2400" s="101">
        <v>39</v>
      </c>
      <c r="G2400" s="454" t="s">
        <v>5</v>
      </c>
      <c r="H2400" s="144">
        <f t="shared" ref="H2400:I2400" si="838">H2402+H2414+H2419+H2424+H2428+H2434+H2437+H2440+H2443+H2446+H2451+H2454+H2457+H2460+H2468+H2471+H2474+H2477+H2480+H2483+H2486+H2489+H2493+H2497+H2503+H2507+H2513+H2516+H2519+H2522+H2525+H2528+H2531+H2534+H2537+H2540+H2463+H2408+H2466</f>
        <v>213836.59999999998</v>
      </c>
      <c r="I2400" s="423">
        <f t="shared" si="838"/>
        <v>8253</v>
      </c>
      <c r="J2400" s="454" t="s">
        <v>5</v>
      </c>
      <c r="K2400" s="7" t="s">
        <v>5</v>
      </c>
      <c r="L2400" s="144">
        <f>L2402+L2414+L2419+L2424+L2428+L2434+L2437+L2440+L2443+L2446+L2451+L2454+L2457+L2460+L2468+L2471+L2474+L2477+L2480+L2483+L2486+L2489+L2493+L2497+L2503+L2507+L2513+L2516+L2519+L2522+L2525+L2528+L2531+L2534+L2537+L2540+L2463+L2408+L2466</f>
        <v>192480193</v>
      </c>
      <c r="M2400" s="144">
        <f t="shared" ref="M2400:P2400" si="839">M2402+M2414+M2419+M2424+M2428+M2434+M2437+M2440+M2443+M2446+M2451+M2454+M2457+M2460+M2468+M2471+M2474+M2477+M2480+M2483+M2486+M2489+M2493+M2497+M2503+M2507+M2513+M2516+M2519+M2522+M2525+M2528+M2531+M2534+M2537+M2540+M2463+M2408+M2466</f>
        <v>188999567</v>
      </c>
      <c r="N2400" s="144">
        <f t="shared" si="839"/>
        <v>0</v>
      </c>
      <c r="O2400" s="144">
        <f>O2402+O2414+O2419+O2424+O2428+O2434+O2437+O2440+O2443+O2446+O2451+O2454+O2401+O2457+O2460+O2468+O2471+O2474+O2477+O2480+O2483+O2486+O2489+O2493+O2497+O2503+O2507+O2513+O2516+O2519+O2522+O2525+O2528+O2531+O2534+O2537+O2540+O2463+O2408+O2466</f>
        <v>4500000</v>
      </c>
      <c r="P2400" s="144">
        <f t="shared" si="839"/>
        <v>174031.3</v>
      </c>
      <c r="Q2400" s="186">
        <f t="shared" si="810"/>
        <v>193673598.30000001</v>
      </c>
    </row>
    <row r="2401" spans="1:17" ht="18" customHeight="1" x14ac:dyDescent="0.25">
      <c r="A2401" s="448"/>
      <c r="B2401" s="480" t="s">
        <v>97</v>
      </c>
      <c r="C2401" s="481"/>
      <c r="D2401" s="481"/>
      <c r="E2401" s="481"/>
      <c r="F2401" s="481"/>
      <c r="G2401" s="481"/>
      <c r="H2401" s="481"/>
      <c r="I2401" s="482"/>
      <c r="J2401" s="454" t="s">
        <v>5</v>
      </c>
      <c r="K2401" s="7" t="s">
        <v>5</v>
      </c>
      <c r="L2401" s="188"/>
      <c r="M2401" s="188"/>
      <c r="N2401" s="188"/>
      <c r="O2401" s="188">
        <v>1193405.3</v>
      </c>
      <c r="P2401" s="188"/>
      <c r="Q2401" s="186">
        <f t="shared" si="810"/>
        <v>1193405.3</v>
      </c>
    </row>
    <row r="2402" spans="1:17" ht="18" customHeight="1" x14ac:dyDescent="0.25">
      <c r="A2402" s="437">
        <v>1</v>
      </c>
      <c r="B2402" s="108">
        <v>71916000</v>
      </c>
      <c r="C2402" s="448" t="s">
        <v>24</v>
      </c>
      <c r="D2402" s="448" t="s">
        <v>151</v>
      </c>
      <c r="E2402" s="448" t="s">
        <v>29</v>
      </c>
      <c r="F2402" s="101">
        <v>1</v>
      </c>
      <c r="G2402" s="7" t="s">
        <v>68</v>
      </c>
      <c r="H2402" s="143">
        <v>3626.4</v>
      </c>
      <c r="I2402" s="101">
        <v>142</v>
      </c>
      <c r="J2402" s="448" t="s">
        <v>184</v>
      </c>
      <c r="K2402" s="454" t="s">
        <v>5</v>
      </c>
      <c r="L2402" s="151">
        <f>L2403+L2404+L2405+L2407+L2406</f>
        <v>8636783</v>
      </c>
      <c r="M2402" s="151">
        <f t="shared" ref="M2402:P2402" si="840">M2403+M2404+M2405+M2407+M2406</f>
        <v>8636783</v>
      </c>
      <c r="N2402" s="151">
        <f t="shared" si="840"/>
        <v>0</v>
      </c>
      <c r="O2402" s="151">
        <f t="shared" si="840"/>
        <v>0</v>
      </c>
      <c r="P2402" s="151">
        <f t="shared" si="840"/>
        <v>0</v>
      </c>
      <c r="Q2402" s="186">
        <f t="shared" si="810"/>
        <v>8636783</v>
      </c>
    </row>
    <row r="2403" spans="1:17" ht="30.75" customHeight="1" x14ac:dyDescent="0.25">
      <c r="A2403" s="438"/>
      <c r="B2403" s="108">
        <v>71916000</v>
      </c>
      <c r="C2403" s="448" t="s">
        <v>24</v>
      </c>
      <c r="D2403" s="448"/>
      <c r="E2403" s="448"/>
      <c r="F2403" s="101"/>
      <c r="G2403" s="7"/>
      <c r="H2403" s="143"/>
      <c r="I2403" s="101"/>
      <c r="J2403" s="5" t="s">
        <v>187</v>
      </c>
      <c r="K2403" s="20" t="s">
        <v>13</v>
      </c>
      <c r="L2403" s="151">
        <v>3168750</v>
      </c>
      <c r="M2403" s="151">
        <v>3168750</v>
      </c>
      <c r="N2403" s="164"/>
      <c r="O2403" s="164"/>
      <c r="P2403" s="164"/>
      <c r="Q2403" s="186">
        <f t="shared" si="810"/>
        <v>3168750</v>
      </c>
    </row>
    <row r="2404" spans="1:17" ht="31.5" customHeight="1" x14ac:dyDescent="0.25">
      <c r="A2404" s="438"/>
      <c r="B2404" s="108">
        <v>71916000</v>
      </c>
      <c r="C2404" s="448" t="s">
        <v>24</v>
      </c>
      <c r="D2404" s="448"/>
      <c r="E2404" s="448"/>
      <c r="F2404" s="101"/>
      <c r="G2404" s="7"/>
      <c r="H2404" s="143"/>
      <c r="I2404" s="101"/>
      <c r="J2404" s="42" t="s">
        <v>192</v>
      </c>
      <c r="K2404" s="21" t="s">
        <v>4</v>
      </c>
      <c r="L2404" s="151">
        <v>898843</v>
      </c>
      <c r="M2404" s="151">
        <v>898843</v>
      </c>
      <c r="N2404" s="164"/>
      <c r="O2404" s="225"/>
      <c r="P2404" s="225"/>
      <c r="Q2404" s="186">
        <f t="shared" si="810"/>
        <v>898843</v>
      </c>
    </row>
    <row r="2405" spans="1:17" ht="31.5" customHeight="1" x14ac:dyDescent="0.25">
      <c r="A2405" s="438"/>
      <c r="B2405" s="108">
        <v>71916000</v>
      </c>
      <c r="C2405" s="448" t="s">
        <v>24</v>
      </c>
      <c r="D2405" s="448"/>
      <c r="E2405" s="448"/>
      <c r="F2405" s="101"/>
      <c r="G2405" s="7"/>
      <c r="H2405" s="143"/>
      <c r="I2405" s="101"/>
      <c r="J2405" s="42" t="s">
        <v>198</v>
      </c>
      <c r="K2405" s="21" t="s">
        <v>8</v>
      </c>
      <c r="L2405" s="151">
        <v>4396194</v>
      </c>
      <c r="M2405" s="151">
        <v>4396194</v>
      </c>
      <c r="N2405" s="164"/>
      <c r="O2405" s="164"/>
      <c r="P2405" s="164"/>
      <c r="Q2405" s="186">
        <f t="shared" si="810"/>
        <v>4396194</v>
      </c>
    </row>
    <row r="2406" spans="1:17" s="391" customFormat="1" ht="19.5" customHeight="1" x14ac:dyDescent="0.25">
      <c r="A2406" s="438"/>
      <c r="B2406" s="108">
        <v>71916000</v>
      </c>
      <c r="C2406" s="448" t="s">
        <v>24</v>
      </c>
      <c r="D2406" s="448"/>
      <c r="E2406" s="448"/>
      <c r="F2406" s="101"/>
      <c r="G2406" s="7"/>
      <c r="H2406" s="143"/>
      <c r="I2406" s="101"/>
      <c r="J2406" s="443" t="s">
        <v>303</v>
      </c>
      <c r="K2406" s="85">
        <v>50</v>
      </c>
      <c r="L2406" s="151">
        <v>20000</v>
      </c>
      <c r="M2406" s="151">
        <v>20000</v>
      </c>
      <c r="N2406" s="164"/>
      <c r="O2406" s="164"/>
      <c r="P2406" s="164"/>
      <c r="Q2406" s="186">
        <f t="shared" si="810"/>
        <v>20000</v>
      </c>
    </row>
    <row r="2407" spans="1:17" ht="18" customHeight="1" x14ac:dyDescent="0.25">
      <c r="A2407" s="439"/>
      <c r="B2407" s="108">
        <v>71916000</v>
      </c>
      <c r="C2407" s="448" t="s">
        <v>24</v>
      </c>
      <c r="D2407" s="448"/>
      <c r="E2407" s="448"/>
      <c r="F2407" s="101"/>
      <c r="G2407" s="7"/>
      <c r="H2407" s="143"/>
      <c r="I2407" s="101"/>
      <c r="J2407" s="448" t="s">
        <v>189</v>
      </c>
      <c r="K2407" s="454">
        <v>21</v>
      </c>
      <c r="L2407" s="151">
        <v>152996</v>
      </c>
      <c r="M2407" s="151">
        <v>152996</v>
      </c>
      <c r="N2407" s="164"/>
      <c r="O2407" s="164"/>
      <c r="P2407" s="164"/>
      <c r="Q2407" s="186">
        <f t="shared" si="810"/>
        <v>152996</v>
      </c>
    </row>
    <row r="2408" spans="1:17" s="416" customFormat="1" ht="18" customHeight="1" x14ac:dyDescent="0.25">
      <c r="A2408" s="438">
        <v>2</v>
      </c>
      <c r="B2408" s="108">
        <v>71916000</v>
      </c>
      <c r="C2408" s="448" t="s">
        <v>24</v>
      </c>
      <c r="D2408" s="448" t="s">
        <v>151</v>
      </c>
      <c r="E2408" s="448" t="s">
        <v>153</v>
      </c>
      <c r="F2408" s="2" t="s">
        <v>307</v>
      </c>
      <c r="G2408" s="7" t="s">
        <v>68</v>
      </c>
      <c r="H2408" s="428">
        <v>7159.4</v>
      </c>
      <c r="I2408" s="429">
        <v>435</v>
      </c>
      <c r="J2408" s="448" t="s">
        <v>184</v>
      </c>
      <c r="K2408" s="454" t="s">
        <v>5</v>
      </c>
      <c r="L2408" s="151">
        <f>L2409+L2410+L2411+L2413+L2412</f>
        <v>15935699</v>
      </c>
      <c r="M2408" s="151">
        <f t="shared" ref="M2408:P2408" si="841">M2409+M2410+M2411+M2413+M2412</f>
        <v>15935699</v>
      </c>
      <c r="N2408" s="151">
        <f t="shared" si="841"/>
        <v>0</v>
      </c>
      <c r="O2408" s="151">
        <f t="shared" si="841"/>
        <v>0</v>
      </c>
      <c r="P2408" s="151">
        <f t="shared" si="841"/>
        <v>0</v>
      </c>
      <c r="Q2408" s="186">
        <f t="shared" si="810"/>
        <v>15935699</v>
      </c>
    </row>
    <row r="2409" spans="1:17" s="416" customFormat="1" ht="31.5" customHeight="1" x14ac:dyDescent="0.25">
      <c r="A2409" s="438"/>
      <c r="B2409" s="108">
        <v>71916000</v>
      </c>
      <c r="C2409" s="448" t="s">
        <v>24</v>
      </c>
      <c r="D2409" s="448"/>
      <c r="E2409" s="448"/>
      <c r="F2409" s="101"/>
      <c r="G2409" s="7"/>
      <c r="H2409" s="143"/>
      <c r="I2409" s="101"/>
      <c r="J2409" s="5" t="s">
        <v>192</v>
      </c>
      <c r="K2409" s="21" t="s">
        <v>4</v>
      </c>
      <c r="L2409" s="151">
        <v>1715204</v>
      </c>
      <c r="M2409" s="151">
        <v>1715204</v>
      </c>
      <c r="N2409" s="164"/>
      <c r="O2409" s="164"/>
      <c r="P2409" s="164"/>
      <c r="Q2409" s="186">
        <f t="shared" si="810"/>
        <v>1715204</v>
      </c>
    </row>
    <row r="2410" spans="1:17" s="416" customFormat="1" ht="30.75" customHeight="1" x14ac:dyDescent="0.25">
      <c r="A2410" s="438"/>
      <c r="B2410" s="108">
        <v>71916000</v>
      </c>
      <c r="C2410" s="448" t="s">
        <v>24</v>
      </c>
      <c r="D2410" s="448"/>
      <c r="E2410" s="448"/>
      <c r="F2410" s="101"/>
      <c r="G2410" s="7"/>
      <c r="H2410" s="143"/>
      <c r="I2410" s="101"/>
      <c r="J2410" s="5" t="s">
        <v>187</v>
      </c>
      <c r="K2410" s="20" t="s">
        <v>13</v>
      </c>
      <c r="L2410" s="151">
        <v>6797665</v>
      </c>
      <c r="M2410" s="151">
        <v>6797665</v>
      </c>
      <c r="N2410" s="164"/>
      <c r="O2410" s="164"/>
      <c r="P2410" s="164"/>
      <c r="Q2410" s="186">
        <f t="shared" si="810"/>
        <v>6797665</v>
      </c>
    </row>
    <row r="2411" spans="1:17" s="416" customFormat="1" ht="31.5" customHeight="1" x14ac:dyDescent="0.25">
      <c r="A2411" s="438"/>
      <c r="B2411" s="108">
        <v>71916000</v>
      </c>
      <c r="C2411" s="448" t="s">
        <v>24</v>
      </c>
      <c r="D2411" s="448"/>
      <c r="E2411" s="448"/>
      <c r="F2411" s="101"/>
      <c r="G2411" s="7"/>
      <c r="H2411" s="143"/>
      <c r="I2411" s="101"/>
      <c r="J2411" s="448" t="s">
        <v>198</v>
      </c>
      <c r="K2411" s="21" t="s">
        <v>8</v>
      </c>
      <c r="L2411" s="151">
        <v>5026507</v>
      </c>
      <c r="M2411" s="151">
        <v>5026507</v>
      </c>
      <c r="N2411" s="164"/>
      <c r="O2411" s="164"/>
      <c r="P2411" s="164"/>
      <c r="Q2411" s="186">
        <f t="shared" si="810"/>
        <v>5026507</v>
      </c>
    </row>
    <row r="2412" spans="1:17" s="416" customFormat="1" ht="33.75" customHeight="1" x14ac:dyDescent="0.25">
      <c r="A2412" s="438"/>
      <c r="B2412" s="108">
        <v>71916000</v>
      </c>
      <c r="C2412" s="448" t="s">
        <v>24</v>
      </c>
      <c r="D2412" s="448"/>
      <c r="E2412" s="448"/>
      <c r="F2412" s="101"/>
      <c r="G2412" s="7"/>
      <c r="H2412" s="143"/>
      <c r="I2412" s="101"/>
      <c r="J2412" s="5" t="s">
        <v>188</v>
      </c>
      <c r="K2412" s="454" t="s">
        <v>12</v>
      </c>
      <c r="L2412" s="151">
        <v>2062444</v>
      </c>
      <c r="M2412" s="151">
        <v>2062444</v>
      </c>
      <c r="N2412" s="164"/>
      <c r="O2412" s="164"/>
      <c r="P2412" s="164"/>
      <c r="Q2412" s="186">
        <f t="shared" si="810"/>
        <v>2062444</v>
      </c>
    </row>
    <row r="2413" spans="1:17" s="416" customFormat="1" ht="18" customHeight="1" x14ac:dyDescent="0.25">
      <c r="A2413" s="438"/>
      <c r="B2413" s="108">
        <v>71916000</v>
      </c>
      <c r="C2413" s="448" t="s">
        <v>24</v>
      </c>
      <c r="D2413" s="448"/>
      <c r="E2413" s="448"/>
      <c r="F2413" s="101"/>
      <c r="G2413" s="7"/>
      <c r="H2413" s="143"/>
      <c r="I2413" s="101"/>
      <c r="J2413" s="448" t="s">
        <v>189</v>
      </c>
      <c r="K2413" s="454">
        <v>21</v>
      </c>
      <c r="L2413" s="151">
        <v>333879</v>
      </c>
      <c r="M2413" s="151">
        <v>333879</v>
      </c>
      <c r="N2413" s="164"/>
      <c r="O2413" s="164"/>
      <c r="P2413" s="164"/>
      <c r="Q2413" s="186">
        <f t="shared" si="810"/>
        <v>333879</v>
      </c>
    </row>
    <row r="2414" spans="1:17" ht="18" customHeight="1" x14ac:dyDescent="0.25">
      <c r="A2414" s="471">
        <v>3</v>
      </c>
      <c r="B2414" s="108">
        <v>71916000</v>
      </c>
      <c r="C2414" s="448" t="s">
        <v>24</v>
      </c>
      <c r="D2414" s="448" t="s">
        <v>151</v>
      </c>
      <c r="E2414" s="448" t="s">
        <v>153</v>
      </c>
      <c r="F2414" s="101">
        <v>11</v>
      </c>
      <c r="G2414" s="7" t="s">
        <v>68</v>
      </c>
      <c r="H2414" s="143">
        <v>3541.6</v>
      </c>
      <c r="I2414" s="101">
        <v>144</v>
      </c>
      <c r="J2414" s="448" t="s">
        <v>184</v>
      </c>
      <c r="K2414" s="454" t="s">
        <v>5</v>
      </c>
      <c r="L2414" s="151">
        <f>L2415+L2416+L2418+L2417</f>
        <v>7752914</v>
      </c>
      <c r="M2414" s="151">
        <f t="shared" ref="M2414:P2414" si="842">M2415+M2416+M2418+M2417</f>
        <v>7752914</v>
      </c>
      <c r="N2414" s="151">
        <f t="shared" si="842"/>
        <v>0</v>
      </c>
      <c r="O2414" s="151">
        <f t="shared" si="842"/>
        <v>0</v>
      </c>
      <c r="P2414" s="151">
        <f t="shared" si="842"/>
        <v>0</v>
      </c>
      <c r="Q2414" s="186">
        <f t="shared" si="810"/>
        <v>7752914</v>
      </c>
    </row>
    <row r="2415" spans="1:17" ht="18" customHeight="1" x14ac:dyDescent="0.25">
      <c r="A2415" s="472"/>
      <c r="B2415" s="108">
        <v>71916000</v>
      </c>
      <c r="C2415" s="448" t="s">
        <v>24</v>
      </c>
      <c r="D2415" s="448"/>
      <c r="E2415" s="448"/>
      <c r="F2415" s="101"/>
      <c r="G2415" s="7"/>
      <c r="H2415" s="143"/>
      <c r="I2415" s="101"/>
      <c r="J2415" s="448" t="s">
        <v>191</v>
      </c>
      <c r="K2415" s="20" t="s">
        <v>9</v>
      </c>
      <c r="L2415" s="151">
        <v>5292350</v>
      </c>
      <c r="M2415" s="151">
        <v>5292350</v>
      </c>
      <c r="N2415" s="164"/>
      <c r="O2415" s="164"/>
      <c r="P2415" s="164"/>
      <c r="Q2415" s="186">
        <f t="shared" si="810"/>
        <v>5292350</v>
      </c>
    </row>
    <row r="2416" spans="1:17" ht="33.75" customHeight="1" x14ac:dyDescent="0.25">
      <c r="A2416" s="472"/>
      <c r="B2416" s="108">
        <v>71916000</v>
      </c>
      <c r="C2416" s="448" t="s">
        <v>24</v>
      </c>
      <c r="D2416" s="448"/>
      <c r="E2416" s="448"/>
      <c r="F2416" s="101"/>
      <c r="G2416" s="7"/>
      <c r="H2416" s="143"/>
      <c r="I2416" s="101"/>
      <c r="J2416" s="448" t="s">
        <v>188</v>
      </c>
      <c r="K2416" s="20" t="s">
        <v>12</v>
      </c>
      <c r="L2416" s="151">
        <v>2319254</v>
      </c>
      <c r="M2416" s="151">
        <v>2319254</v>
      </c>
      <c r="N2416" s="164"/>
      <c r="O2416" s="225"/>
      <c r="P2416" s="225"/>
      <c r="Q2416" s="186">
        <f t="shared" si="810"/>
        <v>2319254</v>
      </c>
    </row>
    <row r="2417" spans="1:17" s="391" customFormat="1" ht="19.5" customHeight="1" x14ac:dyDescent="0.25">
      <c r="A2417" s="472"/>
      <c r="B2417" s="108">
        <v>71916000</v>
      </c>
      <c r="C2417" s="448" t="s">
        <v>24</v>
      </c>
      <c r="D2417" s="448"/>
      <c r="E2417" s="448"/>
      <c r="F2417" s="101"/>
      <c r="G2417" s="7"/>
      <c r="H2417" s="143"/>
      <c r="I2417" s="101"/>
      <c r="J2417" s="443" t="s">
        <v>303</v>
      </c>
      <c r="K2417" s="85">
        <v>50</v>
      </c>
      <c r="L2417" s="151">
        <v>20000</v>
      </c>
      <c r="M2417" s="151">
        <v>20000</v>
      </c>
      <c r="N2417" s="164"/>
      <c r="O2417" s="164"/>
      <c r="P2417" s="164"/>
      <c r="Q2417" s="186">
        <f t="shared" si="810"/>
        <v>20000</v>
      </c>
    </row>
    <row r="2418" spans="1:17" ht="18" customHeight="1" x14ac:dyDescent="0.25">
      <c r="A2418" s="473"/>
      <c r="B2418" s="108">
        <v>71916000</v>
      </c>
      <c r="C2418" s="448" t="s">
        <v>24</v>
      </c>
      <c r="D2418" s="448"/>
      <c r="E2418" s="448"/>
      <c r="F2418" s="101"/>
      <c r="G2418" s="7"/>
      <c r="H2418" s="143"/>
      <c r="I2418" s="101"/>
      <c r="J2418" s="448" t="s">
        <v>189</v>
      </c>
      <c r="K2418" s="454">
        <v>21</v>
      </c>
      <c r="L2418" s="151">
        <v>121310</v>
      </c>
      <c r="M2418" s="151">
        <v>121310</v>
      </c>
      <c r="N2418" s="164"/>
      <c r="O2418" s="164"/>
      <c r="P2418" s="164"/>
      <c r="Q2418" s="186">
        <f t="shared" si="810"/>
        <v>121310</v>
      </c>
    </row>
    <row r="2419" spans="1:17" ht="18" customHeight="1" x14ac:dyDescent="0.25">
      <c r="A2419" s="471">
        <v>4</v>
      </c>
      <c r="B2419" s="108">
        <v>71916000</v>
      </c>
      <c r="C2419" s="448" t="s">
        <v>24</v>
      </c>
      <c r="D2419" s="448" t="s">
        <v>151</v>
      </c>
      <c r="E2419" s="448" t="s">
        <v>153</v>
      </c>
      <c r="F2419" s="101" t="s">
        <v>278</v>
      </c>
      <c r="G2419" s="7" t="s">
        <v>68</v>
      </c>
      <c r="H2419" s="143">
        <v>3510.9</v>
      </c>
      <c r="I2419" s="101">
        <v>135</v>
      </c>
      <c r="J2419" s="448" t="s">
        <v>184</v>
      </c>
      <c r="K2419" s="454" t="s">
        <v>5</v>
      </c>
      <c r="L2419" s="151">
        <f>L2420+L2421+L2423+L2422</f>
        <v>4255720</v>
      </c>
      <c r="M2419" s="151">
        <f t="shared" ref="M2419:P2419" si="843">M2420+M2421+M2423+M2422</f>
        <v>4255720</v>
      </c>
      <c r="N2419" s="151">
        <f t="shared" si="843"/>
        <v>0</v>
      </c>
      <c r="O2419" s="151">
        <f t="shared" si="843"/>
        <v>0</v>
      </c>
      <c r="P2419" s="151">
        <f t="shared" si="843"/>
        <v>0</v>
      </c>
      <c r="Q2419" s="186">
        <f t="shared" si="810"/>
        <v>4255720</v>
      </c>
    </row>
    <row r="2420" spans="1:17" ht="30.75" customHeight="1" x14ac:dyDescent="0.25">
      <c r="A2420" s="472"/>
      <c r="B2420" s="108">
        <v>71916000</v>
      </c>
      <c r="C2420" s="448" t="s">
        <v>24</v>
      </c>
      <c r="D2420" s="448"/>
      <c r="E2420" s="448"/>
      <c r="F2420" s="101"/>
      <c r="G2420" s="7"/>
      <c r="H2420" s="143"/>
      <c r="I2420" s="101"/>
      <c r="J2420" s="5" t="s">
        <v>187</v>
      </c>
      <c r="K2420" s="20" t="s">
        <v>13</v>
      </c>
      <c r="L2420" s="151">
        <v>3170170</v>
      </c>
      <c r="M2420" s="151">
        <v>3170170</v>
      </c>
      <c r="N2420" s="164"/>
      <c r="O2420" s="164"/>
      <c r="P2420" s="164"/>
      <c r="Q2420" s="186">
        <f t="shared" si="810"/>
        <v>3170170</v>
      </c>
    </row>
    <row r="2421" spans="1:17" ht="31.5" customHeight="1" x14ac:dyDescent="0.25">
      <c r="A2421" s="472"/>
      <c r="B2421" s="108">
        <v>71916000</v>
      </c>
      <c r="C2421" s="448" t="s">
        <v>24</v>
      </c>
      <c r="D2421" s="448"/>
      <c r="E2421" s="448"/>
      <c r="F2421" s="101"/>
      <c r="G2421" s="7"/>
      <c r="H2421" s="143"/>
      <c r="I2421" s="101"/>
      <c r="J2421" s="42" t="s">
        <v>192</v>
      </c>
      <c r="K2421" s="21" t="s">
        <v>4</v>
      </c>
      <c r="L2421" s="151">
        <v>976800</v>
      </c>
      <c r="M2421" s="151">
        <v>976800</v>
      </c>
      <c r="N2421" s="164"/>
      <c r="O2421" s="225"/>
      <c r="P2421" s="225"/>
      <c r="Q2421" s="186">
        <f t="shared" ref="Q2421:Q2492" si="844">M2421+N2421+O2421+P2421</f>
        <v>976800</v>
      </c>
    </row>
    <row r="2422" spans="1:17" s="391" customFormat="1" ht="19.5" customHeight="1" x14ac:dyDescent="0.25">
      <c r="A2422" s="472"/>
      <c r="B2422" s="108">
        <v>71916000</v>
      </c>
      <c r="C2422" s="448" t="s">
        <v>24</v>
      </c>
      <c r="D2422" s="448"/>
      <c r="E2422" s="448"/>
      <c r="F2422" s="101"/>
      <c r="G2422" s="7"/>
      <c r="H2422" s="143"/>
      <c r="I2422" s="101"/>
      <c r="J2422" s="443" t="s">
        <v>303</v>
      </c>
      <c r="K2422" s="85">
        <v>50</v>
      </c>
      <c r="L2422" s="151">
        <v>20000</v>
      </c>
      <c r="M2422" s="151">
        <v>20000</v>
      </c>
      <c r="N2422" s="164"/>
      <c r="O2422" s="164"/>
      <c r="P2422" s="164"/>
      <c r="Q2422" s="186">
        <f t="shared" si="844"/>
        <v>20000</v>
      </c>
    </row>
    <row r="2423" spans="1:17" ht="18" customHeight="1" x14ac:dyDescent="0.25">
      <c r="A2423" s="473"/>
      <c r="B2423" s="108">
        <v>71916000</v>
      </c>
      <c r="C2423" s="448" t="s">
        <v>24</v>
      </c>
      <c r="D2423" s="448"/>
      <c r="E2423" s="448"/>
      <c r="F2423" s="101"/>
      <c r="G2423" s="7"/>
      <c r="H2423" s="143"/>
      <c r="I2423" s="101"/>
      <c r="J2423" s="448" t="s">
        <v>189</v>
      </c>
      <c r="K2423" s="454">
        <v>21</v>
      </c>
      <c r="L2423" s="151">
        <v>88750</v>
      </c>
      <c r="M2423" s="151">
        <v>88750</v>
      </c>
      <c r="N2423" s="164"/>
      <c r="O2423" s="164"/>
      <c r="P2423" s="164"/>
      <c r="Q2423" s="186">
        <f t="shared" si="844"/>
        <v>88750</v>
      </c>
    </row>
    <row r="2424" spans="1:17" ht="18" customHeight="1" x14ac:dyDescent="0.25">
      <c r="A2424" s="471">
        <v>5</v>
      </c>
      <c r="B2424" s="108">
        <v>71916000</v>
      </c>
      <c r="C2424" s="448" t="s">
        <v>24</v>
      </c>
      <c r="D2424" s="448" t="s">
        <v>151</v>
      </c>
      <c r="E2424" s="448" t="s">
        <v>153</v>
      </c>
      <c r="F2424" s="101">
        <v>45</v>
      </c>
      <c r="G2424" s="7" t="s">
        <v>68</v>
      </c>
      <c r="H2424" s="143">
        <v>5402.4</v>
      </c>
      <c r="I2424" s="101">
        <v>225</v>
      </c>
      <c r="J2424" s="448" t="s">
        <v>184</v>
      </c>
      <c r="K2424" s="454" t="s">
        <v>5</v>
      </c>
      <c r="L2424" s="151">
        <f>L2425+L2427+L2426</f>
        <v>9383930</v>
      </c>
      <c r="M2424" s="151">
        <f t="shared" ref="M2424:P2424" si="845">M2425+M2427+M2426</f>
        <v>9383930</v>
      </c>
      <c r="N2424" s="151">
        <f t="shared" si="845"/>
        <v>0</v>
      </c>
      <c r="O2424" s="151">
        <f t="shared" si="845"/>
        <v>0</v>
      </c>
      <c r="P2424" s="151">
        <f t="shared" si="845"/>
        <v>0</v>
      </c>
      <c r="Q2424" s="186">
        <f t="shared" si="844"/>
        <v>9383930</v>
      </c>
    </row>
    <row r="2425" spans="1:17" ht="18" customHeight="1" x14ac:dyDescent="0.25">
      <c r="A2425" s="472"/>
      <c r="B2425" s="108">
        <v>71916000</v>
      </c>
      <c r="C2425" s="448" t="s">
        <v>24</v>
      </c>
      <c r="D2425" s="448"/>
      <c r="E2425" s="448"/>
      <c r="F2425" s="101"/>
      <c r="G2425" s="7"/>
      <c r="H2425" s="143"/>
      <c r="I2425" s="101"/>
      <c r="J2425" s="448" t="s">
        <v>191</v>
      </c>
      <c r="K2425" s="20" t="s">
        <v>9</v>
      </c>
      <c r="L2425" s="144">
        <v>9225540</v>
      </c>
      <c r="M2425" s="144">
        <v>9225540</v>
      </c>
      <c r="N2425" s="164"/>
      <c r="O2425" s="164"/>
      <c r="P2425" s="164"/>
      <c r="Q2425" s="186">
        <f t="shared" si="844"/>
        <v>9225540</v>
      </c>
    </row>
    <row r="2426" spans="1:17" ht="18" customHeight="1" x14ac:dyDescent="0.25">
      <c r="A2426" s="472"/>
      <c r="B2426" s="108">
        <v>71916000</v>
      </c>
      <c r="C2426" s="457" t="s">
        <v>24</v>
      </c>
      <c r="D2426" s="457"/>
      <c r="E2426" s="457"/>
      <c r="F2426" s="101"/>
      <c r="G2426" s="7"/>
      <c r="H2426" s="143"/>
      <c r="I2426" s="101"/>
      <c r="J2426" s="456" t="s">
        <v>303</v>
      </c>
      <c r="K2426" s="85">
        <v>50</v>
      </c>
      <c r="L2426" s="151">
        <v>20000</v>
      </c>
      <c r="M2426" s="151">
        <v>20000</v>
      </c>
      <c r="N2426" s="164"/>
      <c r="O2426" s="225"/>
      <c r="P2426" s="225"/>
      <c r="Q2426" s="186"/>
    </row>
    <row r="2427" spans="1:17" ht="18" customHeight="1" x14ac:dyDescent="0.25">
      <c r="A2427" s="473"/>
      <c r="B2427" s="108">
        <v>71916000</v>
      </c>
      <c r="C2427" s="448" t="s">
        <v>24</v>
      </c>
      <c r="D2427" s="448"/>
      <c r="E2427" s="448"/>
      <c r="F2427" s="101"/>
      <c r="G2427" s="7"/>
      <c r="H2427" s="143"/>
      <c r="I2427" s="101"/>
      <c r="J2427" s="448" t="s">
        <v>189</v>
      </c>
      <c r="K2427" s="454">
        <v>21</v>
      </c>
      <c r="L2427" s="144">
        <v>138390</v>
      </c>
      <c r="M2427" s="144">
        <v>138390</v>
      </c>
      <c r="N2427" s="164"/>
      <c r="O2427" s="225"/>
      <c r="P2427" s="225"/>
      <c r="Q2427" s="186">
        <f t="shared" si="844"/>
        <v>138390</v>
      </c>
    </row>
    <row r="2428" spans="1:17" ht="18" customHeight="1" x14ac:dyDescent="0.25">
      <c r="A2428" s="471">
        <v>6</v>
      </c>
      <c r="B2428" s="108">
        <v>71916000</v>
      </c>
      <c r="C2428" s="448" t="s">
        <v>24</v>
      </c>
      <c r="D2428" s="448" t="s">
        <v>151</v>
      </c>
      <c r="E2428" s="448" t="s">
        <v>156</v>
      </c>
      <c r="F2428" s="101">
        <v>9</v>
      </c>
      <c r="G2428" s="7" t="s">
        <v>68</v>
      </c>
      <c r="H2428" s="143">
        <v>980.6</v>
      </c>
      <c r="I2428" s="101">
        <v>25</v>
      </c>
      <c r="J2428" s="448" t="s">
        <v>184</v>
      </c>
      <c r="K2428" s="454" t="s">
        <v>5</v>
      </c>
      <c r="L2428" s="151">
        <f>L2430+L2431+L2433+L2429+L2432</f>
        <v>1609125</v>
      </c>
      <c r="M2428" s="151">
        <f t="shared" ref="M2428:P2428" si="846">M2430+M2431+M2433+M2429+M2432</f>
        <v>1609125</v>
      </c>
      <c r="N2428" s="151">
        <f t="shared" si="846"/>
        <v>0</v>
      </c>
      <c r="O2428" s="151">
        <f t="shared" si="846"/>
        <v>0</v>
      </c>
      <c r="P2428" s="151">
        <f t="shared" si="846"/>
        <v>0</v>
      </c>
      <c r="Q2428" s="186">
        <f t="shared" si="844"/>
        <v>1609125</v>
      </c>
    </row>
    <row r="2429" spans="1:17" ht="30.75" customHeight="1" x14ac:dyDescent="0.25">
      <c r="A2429" s="472"/>
      <c r="B2429" s="108">
        <v>71916000</v>
      </c>
      <c r="C2429" s="448" t="s">
        <v>24</v>
      </c>
      <c r="D2429" s="448"/>
      <c r="E2429" s="448"/>
      <c r="F2429" s="101"/>
      <c r="G2429" s="7"/>
      <c r="H2429" s="143"/>
      <c r="I2429" s="101"/>
      <c r="J2429" s="5" t="s">
        <v>187</v>
      </c>
      <c r="K2429" s="20" t="s">
        <v>13</v>
      </c>
      <c r="L2429" s="151">
        <v>627180</v>
      </c>
      <c r="M2429" s="151">
        <v>627180</v>
      </c>
      <c r="N2429" s="164"/>
      <c r="O2429" s="164"/>
      <c r="P2429" s="164"/>
      <c r="Q2429" s="186">
        <f t="shared" si="844"/>
        <v>627180</v>
      </c>
    </row>
    <row r="2430" spans="1:17" ht="31.5" customHeight="1" x14ac:dyDescent="0.25">
      <c r="A2430" s="472"/>
      <c r="B2430" s="108">
        <v>71916000</v>
      </c>
      <c r="C2430" s="448" t="s">
        <v>24</v>
      </c>
      <c r="D2430" s="448"/>
      <c r="E2430" s="448"/>
      <c r="F2430" s="101"/>
      <c r="G2430" s="7"/>
      <c r="H2430" s="143"/>
      <c r="I2430" s="101"/>
      <c r="J2430" s="42" t="s">
        <v>192</v>
      </c>
      <c r="K2430" s="21" t="s">
        <v>4</v>
      </c>
      <c r="L2430" s="151">
        <v>169690</v>
      </c>
      <c r="M2430" s="151">
        <v>169690</v>
      </c>
      <c r="N2430" s="164"/>
      <c r="O2430" s="225"/>
      <c r="P2430" s="225"/>
      <c r="Q2430" s="186">
        <f t="shared" si="844"/>
        <v>169690</v>
      </c>
    </row>
    <row r="2431" spans="1:17" ht="31.5" customHeight="1" x14ac:dyDescent="0.25">
      <c r="A2431" s="472"/>
      <c r="B2431" s="108">
        <v>71916000</v>
      </c>
      <c r="C2431" s="448" t="s">
        <v>24</v>
      </c>
      <c r="D2431" s="448"/>
      <c r="E2431" s="448"/>
      <c r="F2431" s="101"/>
      <c r="G2431" s="7"/>
      <c r="H2431" s="143"/>
      <c r="I2431" s="101"/>
      <c r="J2431" s="42" t="s">
        <v>198</v>
      </c>
      <c r="K2431" s="21" t="s">
        <v>8</v>
      </c>
      <c r="L2431" s="151">
        <v>764040</v>
      </c>
      <c r="M2431" s="151">
        <v>764040</v>
      </c>
      <c r="N2431" s="164"/>
      <c r="O2431" s="164"/>
      <c r="P2431" s="164"/>
      <c r="Q2431" s="186">
        <f t="shared" si="844"/>
        <v>764040</v>
      </c>
    </row>
    <row r="2432" spans="1:17" s="391" customFormat="1" ht="19.5" customHeight="1" x14ac:dyDescent="0.25">
      <c r="A2432" s="472"/>
      <c r="B2432" s="108">
        <v>71916000</v>
      </c>
      <c r="C2432" s="448" t="s">
        <v>24</v>
      </c>
      <c r="D2432" s="448"/>
      <c r="E2432" s="448"/>
      <c r="F2432" s="101"/>
      <c r="G2432" s="7"/>
      <c r="H2432" s="143"/>
      <c r="I2432" s="101"/>
      <c r="J2432" s="443" t="s">
        <v>303</v>
      </c>
      <c r="K2432" s="85">
        <v>50</v>
      </c>
      <c r="L2432" s="151">
        <v>20000</v>
      </c>
      <c r="M2432" s="151">
        <v>20000</v>
      </c>
      <c r="N2432" s="164"/>
      <c r="O2432" s="164"/>
      <c r="P2432" s="164"/>
      <c r="Q2432" s="186">
        <f t="shared" si="844"/>
        <v>20000</v>
      </c>
    </row>
    <row r="2433" spans="1:17" ht="18" customHeight="1" x14ac:dyDescent="0.25">
      <c r="A2433" s="473"/>
      <c r="B2433" s="108">
        <v>71916000</v>
      </c>
      <c r="C2433" s="448" t="s">
        <v>24</v>
      </c>
      <c r="D2433" s="448"/>
      <c r="E2433" s="448"/>
      <c r="F2433" s="101"/>
      <c r="G2433" s="7"/>
      <c r="H2433" s="143"/>
      <c r="I2433" s="101"/>
      <c r="J2433" s="448" t="s">
        <v>189</v>
      </c>
      <c r="K2433" s="454">
        <v>21</v>
      </c>
      <c r="L2433" s="151">
        <v>28215</v>
      </c>
      <c r="M2433" s="151">
        <v>28215</v>
      </c>
      <c r="N2433" s="164"/>
      <c r="O2433" s="164"/>
      <c r="P2433" s="164"/>
      <c r="Q2433" s="186">
        <f t="shared" si="844"/>
        <v>28215</v>
      </c>
    </row>
    <row r="2434" spans="1:17" ht="18" customHeight="1" x14ac:dyDescent="0.25">
      <c r="A2434" s="471">
        <v>7</v>
      </c>
      <c r="B2434" s="108">
        <v>71916000</v>
      </c>
      <c r="C2434" s="448" t="s">
        <v>24</v>
      </c>
      <c r="D2434" s="448" t="s">
        <v>151</v>
      </c>
      <c r="E2434" s="448" t="s">
        <v>80</v>
      </c>
      <c r="F2434" s="101">
        <v>8</v>
      </c>
      <c r="G2434" s="7" t="s">
        <v>68</v>
      </c>
      <c r="H2434" s="143">
        <v>17540.900000000001</v>
      </c>
      <c r="I2434" s="101">
        <v>656</v>
      </c>
      <c r="J2434" s="448" t="s">
        <v>184</v>
      </c>
      <c r="K2434" s="454" t="s">
        <v>5</v>
      </c>
      <c r="L2434" s="151">
        <f>L2435+L2436</f>
        <v>9991799</v>
      </c>
      <c r="M2434" s="151">
        <f t="shared" ref="M2434:P2434" si="847">M2435+M2436</f>
        <v>9991799</v>
      </c>
      <c r="N2434" s="151">
        <f t="shared" si="847"/>
        <v>0</v>
      </c>
      <c r="O2434" s="151">
        <f t="shared" si="847"/>
        <v>0</v>
      </c>
      <c r="P2434" s="151">
        <f t="shared" si="847"/>
        <v>0</v>
      </c>
      <c r="Q2434" s="186">
        <f t="shared" si="844"/>
        <v>9991799</v>
      </c>
    </row>
    <row r="2435" spans="1:17" ht="18" customHeight="1" x14ac:dyDescent="0.25">
      <c r="A2435" s="472"/>
      <c r="B2435" s="108">
        <v>71916000</v>
      </c>
      <c r="C2435" s="448" t="s">
        <v>24</v>
      </c>
      <c r="D2435" s="448"/>
      <c r="E2435" s="448"/>
      <c r="F2435" s="101"/>
      <c r="G2435" s="7"/>
      <c r="H2435" s="143"/>
      <c r="I2435" s="101"/>
      <c r="J2435" s="448" t="s">
        <v>191</v>
      </c>
      <c r="K2435" s="20" t="s">
        <v>9</v>
      </c>
      <c r="L2435" s="151">
        <v>9814389</v>
      </c>
      <c r="M2435" s="151">
        <v>9814389</v>
      </c>
      <c r="N2435" s="164"/>
      <c r="O2435" s="164"/>
      <c r="P2435" s="164"/>
      <c r="Q2435" s="186">
        <f t="shared" si="844"/>
        <v>9814389</v>
      </c>
    </row>
    <row r="2436" spans="1:17" ht="18" customHeight="1" x14ac:dyDescent="0.25">
      <c r="A2436" s="473"/>
      <c r="B2436" s="108">
        <v>71916000</v>
      </c>
      <c r="C2436" s="448" t="s">
        <v>24</v>
      </c>
      <c r="D2436" s="448"/>
      <c r="E2436" s="448"/>
      <c r="F2436" s="101"/>
      <c r="G2436" s="7"/>
      <c r="H2436" s="143"/>
      <c r="I2436" s="101"/>
      <c r="J2436" s="448" t="s">
        <v>189</v>
      </c>
      <c r="K2436" s="454">
        <v>21</v>
      </c>
      <c r="L2436" s="151">
        <v>177410</v>
      </c>
      <c r="M2436" s="151">
        <v>177410</v>
      </c>
      <c r="N2436" s="164"/>
      <c r="O2436" s="225"/>
      <c r="P2436" s="225"/>
      <c r="Q2436" s="186">
        <f t="shared" si="844"/>
        <v>177410</v>
      </c>
    </row>
    <row r="2437" spans="1:17" ht="18" customHeight="1" x14ac:dyDescent="0.25">
      <c r="A2437" s="471">
        <v>8</v>
      </c>
      <c r="B2437" s="108">
        <v>71916000</v>
      </c>
      <c r="C2437" s="448" t="s">
        <v>24</v>
      </c>
      <c r="D2437" s="448" t="s">
        <v>151</v>
      </c>
      <c r="E2437" s="448" t="s">
        <v>80</v>
      </c>
      <c r="F2437" s="101">
        <v>12</v>
      </c>
      <c r="G2437" s="7" t="s">
        <v>68</v>
      </c>
      <c r="H2437" s="143">
        <v>17356.900000000001</v>
      </c>
      <c r="I2437" s="101">
        <v>689</v>
      </c>
      <c r="J2437" s="448" t="s">
        <v>184</v>
      </c>
      <c r="K2437" s="454" t="s">
        <v>5</v>
      </c>
      <c r="L2437" s="151">
        <f>L2438+L2439</f>
        <v>9916213</v>
      </c>
      <c r="M2437" s="151">
        <f t="shared" ref="M2437:P2437" si="848">M2438+M2439</f>
        <v>9916213</v>
      </c>
      <c r="N2437" s="151">
        <f t="shared" si="848"/>
        <v>0</v>
      </c>
      <c r="O2437" s="151">
        <f t="shared" si="848"/>
        <v>0</v>
      </c>
      <c r="P2437" s="151">
        <f t="shared" si="848"/>
        <v>0</v>
      </c>
      <c r="Q2437" s="186">
        <f t="shared" si="844"/>
        <v>9916213</v>
      </c>
    </row>
    <row r="2438" spans="1:17" ht="18" customHeight="1" x14ac:dyDescent="0.25">
      <c r="A2438" s="472"/>
      <c r="B2438" s="108">
        <v>71916000</v>
      </c>
      <c r="C2438" s="448" t="s">
        <v>24</v>
      </c>
      <c r="D2438" s="448"/>
      <c r="E2438" s="448"/>
      <c r="F2438" s="101"/>
      <c r="G2438" s="7"/>
      <c r="H2438" s="143"/>
      <c r="I2438" s="101"/>
      <c r="J2438" s="448" t="s">
        <v>191</v>
      </c>
      <c r="K2438" s="20" t="s">
        <v>9</v>
      </c>
      <c r="L2438" s="151">
        <v>9740145</v>
      </c>
      <c r="M2438" s="151">
        <v>9740145</v>
      </c>
      <c r="N2438" s="164"/>
      <c r="O2438" s="225"/>
      <c r="P2438" s="225"/>
      <c r="Q2438" s="186">
        <f t="shared" si="844"/>
        <v>9740145</v>
      </c>
    </row>
    <row r="2439" spans="1:17" ht="18" customHeight="1" x14ac:dyDescent="0.25">
      <c r="A2439" s="473"/>
      <c r="B2439" s="108">
        <v>71916000</v>
      </c>
      <c r="C2439" s="448" t="s">
        <v>24</v>
      </c>
      <c r="D2439" s="448"/>
      <c r="E2439" s="448"/>
      <c r="F2439" s="101"/>
      <c r="G2439" s="7"/>
      <c r="H2439" s="143"/>
      <c r="I2439" s="101"/>
      <c r="J2439" s="448" t="s">
        <v>189</v>
      </c>
      <c r="K2439" s="454">
        <v>21</v>
      </c>
      <c r="L2439" s="151">
        <v>176068</v>
      </c>
      <c r="M2439" s="151">
        <v>176068</v>
      </c>
      <c r="N2439" s="164"/>
      <c r="O2439" s="164"/>
      <c r="P2439" s="164"/>
      <c r="Q2439" s="186">
        <f t="shared" si="844"/>
        <v>176068</v>
      </c>
    </row>
    <row r="2440" spans="1:17" ht="18" customHeight="1" x14ac:dyDescent="0.25">
      <c r="A2440" s="471">
        <v>9</v>
      </c>
      <c r="B2440" s="108">
        <v>71916000</v>
      </c>
      <c r="C2440" s="448" t="s">
        <v>24</v>
      </c>
      <c r="D2440" s="448" t="s">
        <v>151</v>
      </c>
      <c r="E2440" s="448" t="s">
        <v>153</v>
      </c>
      <c r="F2440" s="101">
        <v>44</v>
      </c>
      <c r="G2440" s="7" t="s">
        <v>68</v>
      </c>
      <c r="H2440" s="143">
        <v>22500</v>
      </c>
      <c r="I2440" s="101">
        <v>806</v>
      </c>
      <c r="J2440" s="448" t="s">
        <v>184</v>
      </c>
      <c r="K2440" s="454" t="s">
        <v>5</v>
      </c>
      <c r="L2440" s="151">
        <f>L2441+L2442</f>
        <v>11214747</v>
      </c>
      <c r="M2440" s="151">
        <f t="shared" ref="M2440:P2440" si="849">M2441+M2442</f>
        <v>11214747</v>
      </c>
      <c r="N2440" s="151">
        <f t="shared" si="849"/>
        <v>0</v>
      </c>
      <c r="O2440" s="151">
        <f t="shared" si="849"/>
        <v>0</v>
      </c>
      <c r="P2440" s="151">
        <f t="shared" si="849"/>
        <v>0</v>
      </c>
      <c r="Q2440" s="186">
        <f t="shared" si="844"/>
        <v>11214747</v>
      </c>
    </row>
    <row r="2441" spans="1:17" ht="18" customHeight="1" x14ac:dyDescent="0.25">
      <c r="A2441" s="472"/>
      <c r="B2441" s="108">
        <v>71916000</v>
      </c>
      <c r="C2441" s="448" t="s">
        <v>24</v>
      </c>
      <c r="D2441" s="448"/>
      <c r="E2441" s="448"/>
      <c r="F2441" s="101"/>
      <c r="G2441" s="7"/>
      <c r="H2441" s="143"/>
      <c r="I2441" s="101"/>
      <c r="J2441" s="448" t="s">
        <v>191</v>
      </c>
      <c r="K2441" s="20" t="s">
        <v>9</v>
      </c>
      <c r="L2441" s="151">
        <v>11015623</v>
      </c>
      <c r="M2441" s="151">
        <v>11015623</v>
      </c>
      <c r="N2441" s="164"/>
      <c r="O2441" s="164"/>
      <c r="P2441" s="164"/>
      <c r="Q2441" s="186">
        <f t="shared" si="844"/>
        <v>11015623</v>
      </c>
    </row>
    <row r="2442" spans="1:17" ht="18" customHeight="1" x14ac:dyDescent="0.25">
      <c r="A2442" s="473"/>
      <c r="B2442" s="108">
        <v>71916000</v>
      </c>
      <c r="C2442" s="448" t="s">
        <v>24</v>
      </c>
      <c r="D2442" s="448"/>
      <c r="E2442" s="448"/>
      <c r="F2442" s="101"/>
      <c r="G2442" s="7"/>
      <c r="H2442" s="143"/>
      <c r="I2442" s="101"/>
      <c r="J2442" s="448" t="s">
        <v>189</v>
      </c>
      <c r="K2442" s="454">
        <v>21</v>
      </c>
      <c r="L2442" s="151">
        <v>199124</v>
      </c>
      <c r="M2442" s="151">
        <v>199124</v>
      </c>
      <c r="N2442" s="164"/>
      <c r="O2442" s="225"/>
      <c r="P2442" s="225"/>
      <c r="Q2442" s="186">
        <f t="shared" si="844"/>
        <v>199124</v>
      </c>
    </row>
    <row r="2443" spans="1:17" ht="18" customHeight="1" x14ac:dyDescent="0.25">
      <c r="A2443" s="471">
        <v>10</v>
      </c>
      <c r="B2443" s="108">
        <v>71916000</v>
      </c>
      <c r="C2443" s="448" t="s">
        <v>24</v>
      </c>
      <c r="D2443" s="448" t="s">
        <v>151</v>
      </c>
      <c r="E2443" s="448" t="s">
        <v>80</v>
      </c>
      <c r="F2443" s="101">
        <v>16</v>
      </c>
      <c r="G2443" s="454" t="s">
        <v>68</v>
      </c>
      <c r="H2443" s="143">
        <v>17050.2</v>
      </c>
      <c r="I2443" s="101">
        <v>703</v>
      </c>
      <c r="J2443" s="448" t="s">
        <v>184</v>
      </c>
      <c r="K2443" s="454" t="s">
        <v>5</v>
      </c>
      <c r="L2443" s="151">
        <f>L2444+L2445</f>
        <v>19638143</v>
      </c>
      <c r="M2443" s="151">
        <f t="shared" ref="M2443:P2443" si="850">M2444+M2445</f>
        <v>19638143</v>
      </c>
      <c r="N2443" s="151">
        <f t="shared" si="850"/>
        <v>0</v>
      </c>
      <c r="O2443" s="151">
        <f t="shared" si="850"/>
        <v>0</v>
      </c>
      <c r="P2443" s="151">
        <f t="shared" si="850"/>
        <v>0</v>
      </c>
      <c r="Q2443" s="186">
        <f t="shared" si="844"/>
        <v>19638143</v>
      </c>
    </row>
    <row r="2444" spans="1:17" ht="33" customHeight="1" x14ac:dyDescent="0.25">
      <c r="A2444" s="472"/>
      <c r="B2444" s="108">
        <v>71916000</v>
      </c>
      <c r="C2444" s="448" t="s">
        <v>24</v>
      </c>
      <c r="D2444" s="448"/>
      <c r="E2444" s="448"/>
      <c r="F2444" s="180"/>
      <c r="G2444" s="7"/>
      <c r="H2444" s="143"/>
      <c r="I2444" s="180"/>
      <c r="J2444" s="16" t="s">
        <v>194</v>
      </c>
      <c r="K2444" s="2" t="s">
        <v>37</v>
      </c>
      <c r="L2444" s="151">
        <v>19347923</v>
      </c>
      <c r="M2444" s="151">
        <v>19347923</v>
      </c>
      <c r="N2444" s="164"/>
      <c r="O2444" s="164"/>
      <c r="P2444" s="164"/>
      <c r="Q2444" s="186">
        <f t="shared" si="844"/>
        <v>19347923</v>
      </c>
    </row>
    <row r="2445" spans="1:17" ht="18" customHeight="1" x14ac:dyDescent="0.25">
      <c r="A2445" s="473"/>
      <c r="B2445" s="108">
        <v>71916000</v>
      </c>
      <c r="C2445" s="448" t="s">
        <v>24</v>
      </c>
      <c r="D2445" s="448"/>
      <c r="E2445" s="448"/>
      <c r="F2445" s="180"/>
      <c r="G2445" s="7"/>
      <c r="H2445" s="143"/>
      <c r="I2445" s="180"/>
      <c r="J2445" s="448" t="s">
        <v>189</v>
      </c>
      <c r="K2445" s="454">
        <v>21</v>
      </c>
      <c r="L2445" s="151">
        <v>290220</v>
      </c>
      <c r="M2445" s="151">
        <v>290220</v>
      </c>
      <c r="N2445" s="164"/>
      <c r="O2445" s="225"/>
      <c r="P2445" s="225"/>
      <c r="Q2445" s="186">
        <f t="shared" si="844"/>
        <v>290220</v>
      </c>
    </row>
    <row r="2446" spans="1:17" ht="18" customHeight="1" x14ac:dyDescent="0.25">
      <c r="A2446" s="471">
        <v>11</v>
      </c>
      <c r="B2446" s="108">
        <v>71916000</v>
      </c>
      <c r="C2446" s="448" t="s">
        <v>24</v>
      </c>
      <c r="D2446" s="448" t="s">
        <v>151</v>
      </c>
      <c r="E2446" s="448" t="s">
        <v>30</v>
      </c>
      <c r="F2446" s="101" t="s">
        <v>279</v>
      </c>
      <c r="G2446" s="7" t="s">
        <v>68</v>
      </c>
      <c r="H2446" s="143">
        <v>3572.8</v>
      </c>
      <c r="I2446" s="101">
        <v>145</v>
      </c>
      <c r="J2446" s="448" t="s">
        <v>184</v>
      </c>
      <c r="K2446" s="454" t="s">
        <v>5</v>
      </c>
      <c r="L2446" s="151">
        <f>L2447+L2448+L2449+L2450</f>
        <v>2511560</v>
      </c>
      <c r="M2446" s="151">
        <f t="shared" ref="M2446:P2446" si="851">M2447+M2448+M2449+M2450</f>
        <v>2039840</v>
      </c>
      <c r="N2446" s="151">
        <f t="shared" si="851"/>
        <v>0</v>
      </c>
      <c r="O2446" s="151">
        <f t="shared" si="851"/>
        <v>448134</v>
      </c>
      <c r="P2446" s="151">
        <f t="shared" si="851"/>
        <v>23586</v>
      </c>
      <c r="Q2446" s="186">
        <f t="shared" si="844"/>
        <v>2511560</v>
      </c>
    </row>
    <row r="2447" spans="1:17" ht="18" customHeight="1" x14ac:dyDescent="0.25">
      <c r="A2447" s="472"/>
      <c r="B2447" s="108">
        <v>71916000</v>
      </c>
      <c r="C2447" s="448" t="s">
        <v>24</v>
      </c>
      <c r="D2447" s="448"/>
      <c r="E2447" s="448"/>
      <c r="F2447" s="101"/>
      <c r="G2447" s="7"/>
      <c r="H2447" s="143"/>
      <c r="I2447" s="101"/>
      <c r="J2447" s="448" t="s">
        <v>191</v>
      </c>
      <c r="K2447" s="20" t="s">
        <v>9</v>
      </c>
      <c r="L2447" s="151">
        <v>1977520</v>
      </c>
      <c r="M2447" s="151">
        <v>1977520</v>
      </c>
      <c r="N2447" s="164"/>
      <c r="O2447" s="225"/>
      <c r="P2447" s="225"/>
      <c r="Q2447" s="186">
        <f t="shared" si="844"/>
        <v>1977520</v>
      </c>
    </row>
    <row r="2448" spans="1:17" ht="18" customHeight="1" x14ac:dyDescent="0.25">
      <c r="A2448" s="472"/>
      <c r="B2448" s="108">
        <v>71916000</v>
      </c>
      <c r="C2448" s="448" t="s">
        <v>24</v>
      </c>
      <c r="D2448" s="448"/>
      <c r="E2448" s="448"/>
      <c r="F2448" s="101"/>
      <c r="G2448" s="7"/>
      <c r="H2448" s="143"/>
      <c r="I2448" s="101"/>
      <c r="J2448" s="448" t="s">
        <v>189</v>
      </c>
      <c r="K2448" s="454">
        <v>21</v>
      </c>
      <c r="L2448" s="151">
        <v>42320</v>
      </c>
      <c r="M2448" s="151">
        <v>42320</v>
      </c>
      <c r="N2448" s="164"/>
      <c r="O2448" s="164"/>
      <c r="P2448" s="164"/>
      <c r="Q2448" s="186">
        <f t="shared" si="844"/>
        <v>42320</v>
      </c>
    </row>
    <row r="2449" spans="1:41" s="377" customFormat="1" ht="19.5" customHeight="1" x14ac:dyDescent="0.3">
      <c r="A2449" s="472"/>
      <c r="B2449" s="89">
        <v>71916000</v>
      </c>
      <c r="C2449" s="8" t="s">
        <v>24</v>
      </c>
      <c r="D2449" s="8"/>
      <c r="E2449" s="8"/>
      <c r="F2449" s="101"/>
      <c r="G2449" s="49"/>
      <c r="H2449" s="143"/>
      <c r="I2449" s="101"/>
      <c r="J2449" s="443" t="s">
        <v>303</v>
      </c>
      <c r="K2449" s="85" t="s">
        <v>298</v>
      </c>
      <c r="L2449" s="189">
        <v>20000</v>
      </c>
      <c r="M2449" s="189">
        <v>20000</v>
      </c>
      <c r="N2449" s="189"/>
      <c r="O2449" s="189"/>
      <c r="P2449" s="189"/>
      <c r="Q2449" s="186">
        <f t="shared" si="844"/>
        <v>20000</v>
      </c>
      <c r="R2449" s="375"/>
      <c r="S2449" s="375"/>
      <c r="T2449" s="375"/>
      <c r="U2449" s="376"/>
      <c r="W2449" s="375"/>
      <c r="X2449" s="375"/>
      <c r="Y2449" s="375"/>
      <c r="Z2449" s="375"/>
      <c r="AA2449" s="375"/>
      <c r="AB2449" s="375"/>
      <c r="AC2449" s="375"/>
      <c r="AD2449" s="375"/>
      <c r="AE2449" s="375"/>
      <c r="AF2449" s="375"/>
      <c r="AG2449" s="375"/>
      <c r="AH2449" s="375"/>
      <c r="AI2449" s="375"/>
      <c r="AJ2449" s="375"/>
      <c r="AK2449" s="375"/>
      <c r="AL2449" s="352"/>
      <c r="AM2449" s="375"/>
      <c r="AN2449" s="375"/>
      <c r="AO2449" s="375"/>
    </row>
    <row r="2450" spans="1:41" s="357" customFormat="1" ht="48" customHeight="1" x14ac:dyDescent="0.3">
      <c r="A2450" s="473"/>
      <c r="B2450" s="89">
        <v>71916000</v>
      </c>
      <c r="C2450" s="8" t="s">
        <v>24</v>
      </c>
      <c r="D2450" s="8"/>
      <c r="E2450" s="13"/>
      <c r="F2450" s="178"/>
      <c r="G2450" s="49"/>
      <c r="H2450" s="150"/>
      <c r="I2450" s="178"/>
      <c r="J2450" s="5" t="s">
        <v>185</v>
      </c>
      <c r="K2450" s="20">
        <v>20</v>
      </c>
      <c r="L2450" s="189">
        <v>471720</v>
      </c>
      <c r="M2450" s="189"/>
      <c r="N2450" s="144"/>
      <c r="O2450" s="189">
        <f>L2450*95/100</f>
        <v>448134</v>
      </c>
      <c r="P2450" s="186">
        <f>L2450-O2450</f>
        <v>23586</v>
      </c>
      <c r="Q2450" s="186">
        <f t="shared" si="844"/>
        <v>471720</v>
      </c>
      <c r="R2450" s="356"/>
      <c r="S2450" s="356"/>
      <c r="T2450" s="356"/>
      <c r="U2450" s="353"/>
      <c r="V2450" s="356"/>
      <c r="W2450" s="356"/>
      <c r="X2450" s="356"/>
      <c r="Y2450" s="356"/>
      <c r="Z2450" s="356"/>
      <c r="AA2450" s="356"/>
      <c r="AB2450" s="356"/>
      <c r="AC2450" s="356"/>
      <c r="AD2450" s="356"/>
      <c r="AE2450" s="356"/>
      <c r="AF2450" s="356"/>
      <c r="AG2450" s="356"/>
      <c r="AH2450" s="356"/>
      <c r="AI2450" s="356"/>
      <c r="AJ2450" s="356"/>
      <c r="AK2450" s="356"/>
      <c r="AL2450" s="352"/>
      <c r="AM2450" s="356"/>
      <c r="AN2450" s="356"/>
      <c r="AO2450" s="356"/>
    </row>
    <row r="2451" spans="1:41" ht="18" customHeight="1" x14ac:dyDescent="0.25">
      <c r="A2451" s="471">
        <v>12</v>
      </c>
      <c r="B2451" s="108">
        <v>71916000</v>
      </c>
      <c r="C2451" s="448" t="s">
        <v>24</v>
      </c>
      <c r="D2451" s="448" t="s">
        <v>151</v>
      </c>
      <c r="E2451" s="448" t="s">
        <v>30</v>
      </c>
      <c r="F2451" s="101" t="s">
        <v>221</v>
      </c>
      <c r="G2451" s="7" t="s">
        <v>68</v>
      </c>
      <c r="H2451" s="143">
        <v>4703.3999999999996</v>
      </c>
      <c r="I2451" s="101">
        <v>145</v>
      </c>
      <c r="J2451" s="448" t="s">
        <v>184</v>
      </c>
      <c r="K2451" s="454" t="s">
        <v>5</v>
      </c>
      <c r="L2451" s="151">
        <f>L2452+L2453</f>
        <v>2964070</v>
      </c>
      <c r="M2451" s="151">
        <f t="shared" ref="M2451:P2451" si="852">M2452+M2453</f>
        <v>2964070</v>
      </c>
      <c r="N2451" s="151">
        <f t="shared" si="852"/>
        <v>0</v>
      </c>
      <c r="O2451" s="151">
        <f t="shared" si="852"/>
        <v>0</v>
      </c>
      <c r="P2451" s="151">
        <f t="shared" si="852"/>
        <v>0</v>
      </c>
      <c r="Q2451" s="186">
        <f t="shared" si="844"/>
        <v>2964070</v>
      </c>
    </row>
    <row r="2452" spans="1:41" ht="18" customHeight="1" x14ac:dyDescent="0.25">
      <c r="A2452" s="472"/>
      <c r="B2452" s="108">
        <v>71916000</v>
      </c>
      <c r="C2452" s="448" t="s">
        <v>24</v>
      </c>
      <c r="D2452" s="448"/>
      <c r="E2452" s="448"/>
      <c r="F2452" s="101"/>
      <c r="G2452" s="7"/>
      <c r="H2452" s="143"/>
      <c r="I2452" s="101"/>
      <c r="J2452" s="448" t="s">
        <v>191</v>
      </c>
      <c r="K2452" s="20" t="s">
        <v>9</v>
      </c>
      <c r="L2452" s="151">
        <v>2901960</v>
      </c>
      <c r="M2452" s="151">
        <v>2901960</v>
      </c>
      <c r="N2452" s="164"/>
      <c r="O2452" s="164"/>
      <c r="P2452" s="164"/>
      <c r="Q2452" s="186">
        <f t="shared" si="844"/>
        <v>2901960</v>
      </c>
    </row>
    <row r="2453" spans="1:41" ht="18" customHeight="1" x14ac:dyDescent="0.25">
      <c r="A2453" s="473"/>
      <c r="B2453" s="108">
        <v>71916000</v>
      </c>
      <c r="C2453" s="448" t="s">
        <v>24</v>
      </c>
      <c r="D2453" s="448"/>
      <c r="E2453" s="448"/>
      <c r="F2453" s="101"/>
      <c r="G2453" s="7"/>
      <c r="H2453" s="143"/>
      <c r="I2453" s="101"/>
      <c r="J2453" s="448" t="s">
        <v>189</v>
      </c>
      <c r="K2453" s="454">
        <v>21</v>
      </c>
      <c r="L2453" s="151">
        <v>62110</v>
      </c>
      <c r="M2453" s="151">
        <v>62110</v>
      </c>
      <c r="N2453" s="164"/>
      <c r="O2453" s="225"/>
      <c r="P2453" s="225"/>
      <c r="Q2453" s="186">
        <f t="shared" si="844"/>
        <v>62110</v>
      </c>
    </row>
    <row r="2454" spans="1:41" ht="18" customHeight="1" x14ac:dyDescent="0.25">
      <c r="A2454" s="471">
        <v>13</v>
      </c>
      <c r="B2454" s="108">
        <v>71916000</v>
      </c>
      <c r="C2454" s="448" t="s">
        <v>24</v>
      </c>
      <c r="D2454" s="448" t="s">
        <v>151</v>
      </c>
      <c r="E2454" s="448" t="s">
        <v>30</v>
      </c>
      <c r="F2454" s="101" t="s">
        <v>222</v>
      </c>
      <c r="G2454" s="7" t="s">
        <v>68</v>
      </c>
      <c r="H2454" s="143">
        <v>4408</v>
      </c>
      <c r="I2454" s="101">
        <v>119</v>
      </c>
      <c r="J2454" s="448" t="s">
        <v>184</v>
      </c>
      <c r="K2454" s="454" t="s">
        <v>5</v>
      </c>
      <c r="L2454" s="151">
        <f>L2455+L2456</f>
        <v>2963170</v>
      </c>
      <c r="M2454" s="151">
        <f t="shared" ref="M2454:P2454" si="853">M2455+M2456</f>
        <v>2963170</v>
      </c>
      <c r="N2454" s="151">
        <f t="shared" si="853"/>
        <v>0</v>
      </c>
      <c r="O2454" s="151">
        <f t="shared" si="853"/>
        <v>0</v>
      </c>
      <c r="P2454" s="151">
        <f t="shared" si="853"/>
        <v>0</v>
      </c>
      <c r="Q2454" s="186">
        <f t="shared" si="844"/>
        <v>2963170</v>
      </c>
    </row>
    <row r="2455" spans="1:41" ht="18" customHeight="1" x14ac:dyDescent="0.25">
      <c r="A2455" s="472"/>
      <c r="B2455" s="108">
        <v>71916000</v>
      </c>
      <c r="C2455" s="448" t="s">
        <v>24</v>
      </c>
      <c r="D2455" s="448"/>
      <c r="E2455" s="448"/>
      <c r="F2455" s="101"/>
      <c r="G2455" s="7"/>
      <c r="H2455" s="143"/>
      <c r="I2455" s="101"/>
      <c r="J2455" s="448" t="s">
        <v>191</v>
      </c>
      <c r="K2455" s="20" t="s">
        <v>9</v>
      </c>
      <c r="L2455" s="151">
        <v>2901080</v>
      </c>
      <c r="M2455" s="151">
        <v>2901080</v>
      </c>
      <c r="N2455" s="164"/>
      <c r="O2455" s="164"/>
      <c r="P2455" s="164"/>
      <c r="Q2455" s="186">
        <f t="shared" si="844"/>
        <v>2901080</v>
      </c>
    </row>
    <row r="2456" spans="1:41" ht="18" customHeight="1" x14ac:dyDescent="0.25">
      <c r="A2456" s="473"/>
      <c r="B2456" s="108">
        <v>71916000</v>
      </c>
      <c r="C2456" s="448" t="s">
        <v>24</v>
      </c>
      <c r="D2456" s="448"/>
      <c r="E2456" s="448"/>
      <c r="F2456" s="101"/>
      <c r="G2456" s="7"/>
      <c r="H2456" s="143"/>
      <c r="I2456" s="101"/>
      <c r="J2456" s="448" t="s">
        <v>189</v>
      </c>
      <c r="K2456" s="454">
        <v>21</v>
      </c>
      <c r="L2456" s="151">
        <v>62090</v>
      </c>
      <c r="M2456" s="151">
        <v>62090</v>
      </c>
      <c r="N2456" s="164"/>
      <c r="O2456" s="225"/>
      <c r="P2456" s="225"/>
      <c r="Q2456" s="186">
        <f t="shared" si="844"/>
        <v>62090</v>
      </c>
    </row>
    <row r="2457" spans="1:41" ht="18" customHeight="1" x14ac:dyDescent="0.25">
      <c r="A2457" s="471">
        <v>14</v>
      </c>
      <c r="B2457" s="108">
        <v>71916000</v>
      </c>
      <c r="C2457" s="448" t="s">
        <v>24</v>
      </c>
      <c r="D2457" s="448" t="s">
        <v>151</v>
      </c>
      <c r="E2457" s="448" t="s">
        <v>30</v>
      </c>
      <c r="F2457" s="101" t="s">
        <v>223</v>
      </c>
      <c r="G2457" s="7" t="s">
        <v>68</v>
      </c>
      <c r="H2457" s="143">
        <v>5039.5</v>
      </c>
      <c r="I2457" s="101">
        <v>129</v>
      </c>
      <c r="J2457" s="448" t="s">
        <v>184</v>
      </c>
      <c r="K2457" s="454" t="s">
        <v>5</v>
      </c>
      <c r="L2457" s="151">
        <f>L2458+L2459</f>
        <v>2960860</v>
      </c>
      <c r="M2457" s="151">
        <f t="shared" ref="M2457:P2457" si="854">M2458+M2459</f>
        <v>2960860</v>
      </c>
      <c r="N2457" s="151">
        <f t="shared" si="854"/>
        <v>0</v>
      </c>
      <c r="O2457" s="151">
        <f t="shared" si="854"/>
        <v>0</v>
      </c>
      <c r="P2457" s="151">
        <f t="shared" si="854"/>
        <v>0</v>
      </c>
      <c r="Q2457" s="186">
        <f t="shared" si="844"/>
        <v>2960860</v>
      </c>
    </row>
    <row r="2458" spans="1:41" ht="18" customHeight="1" x14ac:dyDescent="0.25">
      <c r="A2458" s="472"/>
      <c r="B2458" s="108">
        <v>71916000</v>
      </c>
      <c r="C2458" s="448" t="s">
        <v>24</v>
      </c>
      <c r="D2458" s="448"/>
      <c r="E2458" s="448"/>
      <c r="F2458" s="101"/>
      <c r="G2458" s="7"/>
      <c r="H2458" s="143"/>
      <c r="I2458" s="101"/>
      <c r="J2458" s="448" t="s">
        <v>191</v>
      </c>
      <c r="K2458" s="20" t="s">
        <v>9</v>
      </c>
      <c r="L2458" s="151">
        <v>2898820</v>
      </c>
      <c r="M2458" s="151">
        <v>2898820</v>
      </c>
      <c r="N2458" s="164"/>
      <c r="O2458" s="164"/>
      <c r="P2458" s="164"/>
      <c r="Q2458" s="186">
        <f t="shared" si="844"/>
        <v>2898820</v>
      </c>
    </row>
    <row r="2459" spans="1:41" ht="18" customHeight="1" x14ac:dyDescent="0.25">
      <c r="A2459" s="473"/>
      <c r="B2459" s="108">
        <v>71916000</v>
      </c>
      <c r="C2459" s="448" t="s">
        <v>24</v>
      </c>
      <c r="D2459" s="448"/>
      <c r="E2459" s="448"/>
      <c r="F2459" s="101"/>
      <c r="G2459" s="7"/>
      <c r="H2459" s="143"/>
      <c r="I2459" s="101"/>
      <c r="J2459" s="448" t="s">
        <v>189</v>
      </c>
      <c r="K2459" s="454">
        <v>21</v>
      </c>
      <c r="L2459" s="151">
        <v>62040</v>
      </c>
      <c r="M2459" s="151">
        <v>62040</v>
      </c>
      <c r="N2459" s="164"/>
      <c r="O2459" s="225"/>
      <c r="P2459" s="225"/>
      <c r="Q2459" s="186">
        <f t="shared" si="844"/>
        <v>62040</v>
      </c>
    </row>
    <row r="2460" spans="1:41" ht="18" customHeight="1" x14ac:dyDescent="0.25">
      <c r="A2460" s="471">
        <v>15</v>
      </c>
      <c r="B2460" s="108">
        <v>71916000</v>
      </c>
      <c r="C2460" s="448" t="s">
        <v>24</v>
      </c>
      <c r="D2460" s="448" t="s">
        <v>151</v>
      </c>
      <c r="E2460" s="448" t="s">
        <v>30</v>
      </c>
      <c r="F2460" s="101" t="s">
        <v>224</v>
      </c>
      <c r="G2460" s="7" t="s">
        <v>68</v>
      </c>
      <c r="H2460" s="143">
        <v>3431</v>
      </c>
      <c r="I2460" s="101">
        <v>124</v>
      </c>
      <c r="J2460" s="448" t="s">
        <v>184</v>
      </c>
      <c r="K2460" s="454" t="s">
        <v>5</v>
      </c>
      <c r="L2460" s="151">
        <f>L2461+L2462</f>
        <v>2967710</v>
      </c>
      <c r="M2460" s="151">
        <f t="shared" ref="M2460:P2460" si="855">M2461+M2462</f>
        <v>2967710</v>
      </c>
      <c r="N2460" s="151">
        <f t="shared" si="855"/>
        <v>0</v>
      </c>
      <c r="O2460" s="151">
        <f t="shared" si="855"/>
        <v>0</v>
      </c>
      <c r="P2460" s="151">
        <f t="shared" si="855"/>
        <v>0</v>
      </c>
      <c r="Q2460" s="186">
        <f t="shared" si="844"/>
        <v>2967710</v>
      </c>
    </row>
    <row r="2461" spans="1:41" ht="18" customHeight="1" x14ac:dyDescent="0.25">
      <c r="A2461" s="472"/>
      <c r="B2461" s="108">
        <v>71916000</v>
      </c>
      <c r="C2461" s="448" t="s">
        <v>24</v>
      </c>
      <c r="D2461" s="448"/>
      <c r="E2461" s="448"/>
      <c r="F2461" s="101"/>
      <c r="G2461" s="7"/>
      <c r="H2461" s="143"/>
      <c r="I2461" s="101"/>
      <c r="J2461" s="448" t="s">
        <v>191</v>
      </c>
      <c r="K2461" s="20" t="s">
        <v>9</v>
      </c>
      <c r="L2461" s="151">
        <v>2905530</v>
      </c>
      <c r="M2461" s="151">
        <v>2905530</v>
      </c>
      <c r="N2461" s="164"/>
      <c r="O2461" s="164"/>
      <c r="P2461" s="164"/>
      <c r="Q2461" s="186">
        <f t="shared" si="844"/>
        <v>2905530</v>
      </c>
    </row>
    <row r="2462" spans="1:41" ht="18" customHeight="1" x14ac:dyDescent="0.25">
      <c r="A2462" s="473"/>
      <c r="B2462" s="108">
        <v>71916000</v>
      </c>
      <c r="C2462" s="448" t="s">
        <v>24</v>
      </c>
      <c r="D2462" s="448"/>
      <c r="E2462" s="448"/>
      <c r="F2462" s="101"/>
      <c r="G2462" s="7"/>
      <c r="H2462" s="143"/>
      <c r="I2462" s="101"/>
      <c r="J2462" s="448" t="s">
        <v>189</v>
      </c>
      <c r="K2462" s="454">
        <v>21</v>
      </c>
      <c r="L2462" s="151">
        <v>62180</v>
      </c>
      <c r="M2462" s="151">
        <v>62180</v>
      </c>
      <c r="N2462" s="164"/>
      <c r="O2462" s="225"/>
      <c r="P2462" s="225"/>
      <c r="Q2462" s="186">
        <f t="shared" si="844"/>
        <v>62180</v>
      </c>
    </row>
    <row r="2463" spans="1:41" s="416" customFormat="1" ht="18" customHeight="1" x14ac:dyDescent="0.25">
      <c r="A2463" s="471">
        <v>16</v>
      </c>
      <c r="B2463" s="108">
        <v>71916000</v>
      </c>
      <c r="C2463" s="448" t="s">
        <v>24</v>
      </c>
      <c r="D2463" s="448" t="s">
        <v>151</v>
      </c>
      <c r="E2463" s="448" t="s">
        <v>30</v>
      </c>
      <c r="F2463" s="101">
        <v>11</v>
      </c>
      <c r="G2463" s="7" t="s">
        <v>68</v>
      </c>
      <c r="H2463" s="143">
        <v>27213.3</v>
      </c>
      <c r="I2463" s="101">
        <v>793</v>
      </c>
      <c r="J2463" s="448" t="s">
        <v>184</v>
      </c>
      <c r="K2463" s="454" t="s">
        <v>5</v>
      </c>
      <c r="L2463" s="189">
        <f>L2464+L2465</f>
        <v>22028438</v>
      </c>
      <c r="M2463" s="189">
        <f t="shared" ref="M2463:P2463" si="856">M2464+M2465</f>
        <v>22028438</v>
      </c>
      <c r="N2463" s="189">
        <f t="shared" si="856"/>
        <v>0</v>
      </c>
      <c r="O2463" s="189">
        <f t="shared" si="856"/>
        <v>0</v>
      </c>
      <c r="P2463" s="189">
        <f t="shared" si="856"/>
        <v>0</v>
      </c>
      <c r="Q2463" s="186">
        <f>M2463+N2463+O2463+P2463</f>
        <v>22028438</v>
      </c>
    </row>
    <row r="2464" spans="1:41" s="416" customFormat="1" ht="31.5" customHeight="1" x14ac:dyDescent="0.25">
      <c r="A2464" s="472"/>
      <c r="B2464" s="108">
        <v>71916000</v>
      </c>
      <c r="C2464" s="448" t="s">
        <v>24</v>
      </c>
      <c r="D2464" s="448"/>
      <c r="E2464" s="448"/>
      <c r="F2464" s="101"/>
      <c r="G2464" s="7"/>
      <c r="H2464" s="143"/>
      <c r="I2464" s="101"/>
      <c r="J2464" s="448" t="s">
        <v>191</v>
      </c>
      <c r="K2464" s="20" t="s">
        <v>9</v>
      </c>
      <c r="L2464" s="189">
        <v>21566907</v>
      </c>
      <c r="M2464" s="189">
        <v>21566907</v>
      </c>
      <c r="N2464" s="164"/>
      <c r="O2464" s="164"/>
      <c r="P2464" s="164"/>
      <c r="Q2464" s="186">
        <f t="shared" ref="Q2464" si="857">M2464+N2464+O2464+P2464</f>
        <v>21566907</v>
      </c>
    </row>
    <row r="2465" spans="1:17" s="416" customFormat="1" ht="18" customHeight="1" x14ac:dyDescent="0.25">
      <c r="A2465" s="473"/>
      <c r="B2465" s="108">
        <v>71916000</v>
      </c>
      <c r="C2465" s="448" t="s">
        <v>24</v>
      </c>
      <c r="D2465" s="448"/>
      <c r="E2465" s="448"/>
      <c r="F2465" s="101"/>
      <c r="G2465" s="7"/>
      <c r="H2465" s="143"/>
      <c r="I2465" s="101"/>
      <c r="J2465" s="448" t="s">
        <v>189</v>
      </c>
      <c r="K2465" s="454">
        <v>21</v>
      </c>
      <c r="L2465" s="189">
        <v>461531</v>
      </c>
      <c r="M2465" s="189">
        <v>461531</v>
      </c>
      <c r="N2465" s="164"/>
      <c r="O2465" s="164"/>
      <c r="P2465" s="164"/>
      <c r="Q2465" s="186">
        <f t="shared" ref="Q2465" si="858">M2465+N2465+O2465+P2465</f>
        <v>461531</v>
      </c>
    </row>
    <row r="2466" spans="1:17" s="416" customFormat="1" ht="18" customHeight="1" x14ac:dyDescent="0.25">
      <c r="A2466" s="438">
        <v>17</v>
      </c>
      <c r="B2466" s="108">
        <v>71916000</v>
      </c>
      <c r="C2466" s="448" t="s">
        <v>24</v>
      </c>
      <c r="D2466" s="448" t="s">
        <v>151</v>
      </c>
      <c r="E2466" s="448" t="s">
        <v>30</v>
      </c>
      <c r="F2466" s="101">
        <v>17</v>
      </c>
      <c r="G2466" s="7" t="s">
        <v>68</v>
      </c>
      <c r="H2466" s="45">
        <v>3680.2</v>
      </c>
      <c r="I2466" s="101">
        <v>150</v>
      </c>
      <c r="J2466" s="448" t="s">
        <v>184</v>
      </c>
      <c r="K2466" s="454" t="s">
        <v>5</v>
      </c>
      <c r="L2466" s="189">
        <f>L2467</f>
        <v>20000</v>
      </c>
      <c r="M2466" s="189">
        <f t="shared" ref="M2466:P2466" si="859">M2467</f>
        <v>20000</v>
      </c>
      <c r="N2466" s="189">
        <f t="shared" si="859"/>
        <v>0</v>
      </c>
      <c r="O2466" s="189">
        <f t="shared" si="859"/>
        <v>0</v>
      </c>
      <c r="P2466" s="189">
        <f t="shared" si="859"/>
        <v>0</v>
      </c>
      <c r="Q2466" s="186"/>
    </row>
    <row r="2467" spans="1:17" s="416" customFormat="1" ht="19.5" customHeight="1" x14ac:dyDescent="0.25">
      <c r="A2467" s="438"/>
      <c r="B2467" s="108">
        <v>71916000</v>
      </c>
      <c r="C2467" s="448" t="s">
        <v>24</v>
      </c>
      <c r="D2467" s="448"/>
      <c r="E2467" s="448"/>
      <c r="F2467" s="101"/>
      <c r="G2467" s="7"/>
      <c r="H2467" s="143"/>
      <c r="I2467" s="101"/>
      <c r="J2467" s="443" t="s">
        <v>303</v>
      </c>
      <c r="K2467" s="85" t="s">
        <v>298</v>
      </c>
      <c r="L2467" s="189">
        <v>20000</v>
      </c>
      <c r="M2467" s="189">
        <v>20000</v>
      </c>
      <c r="N2467" s="164"/>
      <c r="O2467" s="164"/>
      <c r="P2467" s="164"/>
      <c r="Q2467" s="186"/>
    </row>
    <row r="2468" spans="1:17" ht="18" customHeight="1" x14ac:dyDescent="0.25">
      <c r="A2468" s="471">
        <v>18</v>
      </c>
      <c r="B2468" s="108">
        <v>71916000</v>
      </c>
      <c r="C2468" s="448" t="s">
        <v>24</v>
      </c>
      <c r="D2468" s="448" t="s">
        <v>151</v>
      </c>
      <c r="E2468" s="448" t="s">
        <v>225</v>
      </c>
      <c r="F2468" s="101">
        <v>7</v>
      </c>
      <c r="G2468" s="7" t="s">
        <v>68</v>
      </c>
      <c r="H2468" s="143">
        <v>3937.1</v>
      </c>
      <c r="I2468" s="101">
        <v>184</v>
      </c>
      <c r="J2468" s="448" t="s">
        <v>184</v>
      </c>
      <c r="K2468" s="454" t="s">
        <v>5</v>
      </c>
      <c r="L2468" s="151">
        <f>L2469+L2470</f>
        <v>7059920</v>
      </c>
      <c r="M2468" s="151">
        <f t="shared" ref="M2468:P2468" si="860">M2469+M2470</f>
        <v>7059920</v>
      </c>
      <c r="N2468" s="151">
        <f t="shared" si="860"/>
        <v>0</v>
      </c>
      <c r="O2468" s="151">
        <f t="shared" si="860"/>
        <v>0</v>
      </c>
      <c r="P2468" s="151">
        <f t="shared" si="860"/>
        <v>0</v>
      </c>
      <c r="Q2468" s="186">
        <f t="shared" si="844"/>
        <v>7059920</v>
      </c>
    </row>
    <row r="2469" spans="1:17" ht="18" customHeight="1" x14ac:dyDescent="0.25">
      <c r="A2469" s="472"/>
      <c r="B2469" s="108">
        <v>71916000</v>
      </c>
      <c r="C2469" s="448" t="s">
        <v>24</v>
      </c>
      <c r="D2469" s="448"/>
      <c r="E2469" s="448"/>
      <c r="F2469" s="101"/>
      <c r="G2469" s="7"/>
      <c r="H2469" s="143"/>
      <c r="I2469" s="101"/>
      <c r="J2469" s="448" t="s">
        <v>191</v>
      </c>
      <c r="K2469" s="20" t="s">
        <v>9</v>
      </c>
      <c r="L2469" s="151">
        <v>6955580</v>
      </c>
      <c r="M2469" s="151">
        <v>6955580</v>
      </c>
      <c r="N2469" s="164"/>
      <c r="O2469" s="164"/>
      <c r="P2469" s="164"/>
      <c r="Q2469" s="186">
        <f t="shared" si="844"/>
        <v>6955580</v>
      </c>
    </row>
    <row r="2470" spans="1:17" ht="18" customHeight="1" x14ac:dyDescent="0.25">
      <c r="A2470" s="473"/>
      <c r="B2470" s="108">
        <v>71916000</v>
      </c>
      <c r="C2470" s="448" t="s">
        <v>24</v>
      </c>
      <c r="D2470" s="448"/>
      <c r="E2470" s="448"/>
      <c r="F2470" s="101"/>
      <c r="G2470" s="7"/>
      <c r="H2470" s="143"/>
      <c r="I2470" s="101"/>
      <c r="J2470" s="448" t="s">
        <v>189</v>
      </c>
      <c r="K2470" s="454">
        <v>21</v>
      </c>
      <c r="L2470" s="151">
        <v>104340</v>
      </c>
      <c r="M2470" s="151">
        <v>104340</v>
      </c>
      <c r="N2470" s="164"/>
      <c r="O2470" s="225"/>
      <c r="P2470" s="225"/>
      <c r="Q2470" s="186">
        <f t="shared" si="844"/>
        <v>104340</v>
      </c>
    </row>
    <row r="2471" spans="1:17" ht="18" customHeight="1" x14ac:dyDescent="0.25">
      <c r="A2471" s="471">
        <v>19</v>
      </c>
      <c r="B2471" s="108">
        <v>71916000</v>
      </c>
      <c r="C2471" s="448" t="s">
        <v>24</v>
      </c>
      <c r="D2471" s="448" t="s">
        <v>151</v>
      </c>
      <c r="E2471" s="448" t="s">
        <v>225</v>
      </c>
      <c r="F2471" s="101">
        <v>9</v>
      </c>
      <c r="G2471" s="7" t="s">
        <v>68</v>
      </c>
      <c r="H2471" s="143">
        <v>3600.9</v>
      </c>
      <c r="I2471" s="101">
        <v>130</v>
      </c>
      <c r="J2471" s="448" t="s">
        <v>184</v>
      </c>
      <c r="K2471" s="454" t="s">
        <v>5</v>
      </c>
      <c r="L2471" s="151">
        <f>L2472+L2473</f>
        <v>8265174</v>
      </c>
      <c r="M2471" s="151">
        <f t="shared" ref="M2471:P2471" si="861">M2472+M2473</f>
        <v>8265174</v>
      </c>
      <c r="N2471" s="151">
        <f t="shared" si="861"/>
        <v>0</v>
      </c>
      <c r="O2471" s="151">
        <f t="shared" si="861"/>
        <v>0</v>
      </c>
      <c r="P2471" s="151">
        <f t="shared" si="861"/>
        <v>0</v>
      </c>
      <c r="Q2471" s="186">
        <f t="shared" si="844"/>
        <v>8265174</v>
      </c>
    </row>
    <row r="2472" spans="1:17" ht="18" customHeight="1" x14ac:dyDescent="0.25">
      <c r="A2472" s="472"/>
      <c r="B2472" s="108">
        <v>71916000</v>
      </c>
      <c r="C2472" s="448" t="s">
        <v>24</v>
      </c>
      <c r="D2472" s="448"/>
      <c r="E2472" s="448"/>
      <c r="F2472" s="101"/>
      <c r="G2472" s="7"/>
      <c r="H2472" s="143"/>
      <c r="I2472" s="101"/>
      <c r="J2472" s="448" t="s">
        <v>191</v>
      </c>
      <c r="K2472" s="20" t="s">
        <v>9</v>
      </c>
      <c r="L2472" s="151">
        <v>8143028</v>
      </c>
      <c r="M2472" s="151">
        <v>8143028</v>
      </c>
      <c r="N2472" s="164"/>
      <c r="O2472" s="164"/>
      <c r="P2472" s="164"/>
      <c r="Q2472" s="186">
        <f t="shared" si="844"/>
        <v>8143028</v>
      </c>
    </row>
    <row r="2473" spans="1:17" ht="18" customHeight="1" x14ac:dyDescent="0.25">
      <c r="A2473" s="473"/>
      <c r="B2473" s="108">
        <v>71916000</v>
      </c>
      <c r="C2473" s="448" t="s">
        <v>24</v>
      </c>
      <c r="D2473" s="448"/>
      <c r="E2473" s="448"/>
      <c r="F2473" s="101"/>
      <c r="G2473" s="7"/>
      <c r="H2473" s="143"/>
      <c r="I2473" s="101"/>
      <c r="J2473" s="448" t="s">
        <v>189</v>
      </c>
      <c r="K2473" s="454">
        <v>21</v>
      </c>
      <c r="L2473" s="151">
        <v>122146</v>
      </c>
      <c r="M2473" s="151">
        <v>122146</v>
      </c>
      <c r="N2473" s="164"/>
      <c r="O2473" s="225"/>
      <c r="P2473" s="225"/>
      <c r="Q2473" s="186">
        <f t="shared" si="844"/>
        <v>122146</v>
      </c>
    </row>
    <row r="2474" spans="1:17" ht="18" customHeight="1" x14ac:dyDescent="0.25">
      <c r="A2474" s="471">
        <v>20</v>
      </c>
      <c r="B2474" s="108">
        <v>71916000</v>
      </c>
      <c r="C2474" s="448" t="s">
        <v>24</v>
      </c>
      <c r="D2474" s="448" t="s">
        <v>151</v>
      </c>
      <c r="E2474" s="448" t="s">
        <v>225</v>
      </c>
      <c r="F2474" s="101">
        <v>10</v>
      </c>
      <c r="G2474" s="7" t="s">
        <v>68</v>
      </c>
      <c r="H2474" s="143">
        <v>3598.9</v>
      </c>
      <c r="I2474" s="101">
        <v>119</v>
      </c>
      <c r="J2474" s="448" t="s">
        <v>184</v>
      </c>
      <c r="K2474" s="454" t="s">
        <v>5</v>
      </c>
      <c r="L2474" s="151">
        <f>L2475+L2476</f>
        <v>7394554</v>
      </c>
      <c r="M2474" s="151">
        <f t="shared" ref="M2474:P2474" si="862">M2475+M2476</f>
        <v>7394554</v>
      </c>
      <c r="N2474" s="151">
        <f t="shared" si="862"/>
        <v>0</v>
      </c>
      <c r="O2474" s="151">
        <f t="shared" si="862"/>
        <v>0</v>
      </c>
      <c r="P2474" s="151">
        <f t="shared" si="862"/>
        <v>0</v>
      </c>
      <c r="Q2474" s="186">
        <f t="shared" si="844"/>
        <v>7394554</v>
      </c>
    </row>
    <row r="2475" spans="1:17" ht="18" customHeight="1" x14ac:dyDescent="0.25">
      <c r="A2475" s="472"/>
      <c r="B2475" s="108">
        <v>71916000</v>
      </c>
      <c r="C2475" s="448" t="s">
        <v>24</v>
      </c>
      <c r="D2475" s="448"/>
      <c r="E2475" s="448"/>
      <c r="F2475" s="101"/>
      <c r="G2475" s="7"/>
      <c r="H2475" s="143"/>
      <c r="I2475" s="101"/>
      <c r="J2475" s="448" t="s">
        <v>191</v>
      </c>
      <c r="K2475" s="20" t="s">
        <v>9</v>
      </c>
      <c r="L2475" s="151">
        <v>7285274</v>
      </c>
      <c r="M2475" s="151">
        <v>7285274</v>
      </c>
      <c r="N2475" s="164"/>
      <c r="O2475" s="164"/>
      <c r="P2475" s="164"/>
      <c r="Q2475" s="186">
        <f t="shared" si="844"/>
        <v>7285274</v>
      </c>
    </row>
    <row r="2476" spans="1:17" ht="18" customHeight="1" x14ac:dyDescent="0.25">
      <c r="A2476" s="473"/>
      <c r="B2476" s="108">
        <v>71916000</v>
      </c>
      <c r="C2476" s="448" t="s">
        <v>24</v>
      </c>
      <c r="D2476" s="448"/>
      <c r="E2476" s="448"/>
      <c r="F2476" s="101"/>
      <c r="G2476" s="7"/>
      <c r="H2476" s="143"/>
      <c r="I2476" s="101"/>
      <c r="J2476" s="448" t="s">
        <v>189</v>
      </c>
      <c r="K2476" s="454">
        <v>21</v>
      </c>
      <c r="L2476" s="151">
        <v>109280</v>
      </c>
      <c r="M2476" s="151">
        <v>109280</v>
      </c>
      <c r="N2476" s="164"/>
      <c r="O2476" s="225"/>
      <c r="P2476" s="225"/>
      <c r="Q2476" s="186">
        <f t="shared" si="844"/>
        <v>109280</v>
      </c>
    </row>
    <row r="2477" spans="1:17" ht="18" customHeight="1" x14ac:dyDescent="0.25">
      <c r="A2477" s="471">
        <v>21</v>
      </c>
      <c r="B2477" s="108">
        <v>71916000</v>
      </c>
      <c r="C2477" s="448" t="s">
        <v>24</v>
      </c>
      <c r="D2477" s="448" t="s">
        <v>151</v>
      </c>
      <c r="E2477" s="448" t="s">
        <v>156</v>
      </c>
      <c r="F2477" s="101">
        <v>14</v>
      </c>
      <c r="G2477" s="7" t="s">
        <v>68</v>
      </c>
      <c r="H2477" s="143">
        <v>506.4</v>
      </c>
      <c r="I2477" s="101">
        <v>22</v>
      </c>
      <c r="J2477" s="448" t="s">
        <v>184</v>
      </c>
      <c r="K2477" s="454" t="s">
        <v>5</v>
      </c>
      <c r="L2477" s="151">
        <f>L2478+L2479</f>
        <v>864230</v>
      </c>
      <c r="M2477" s="151">
        <f t="shared" ref="M2477:P2477" si="863">M2478+M2479</f>
        <v>864230</v>
      </c>
      <c r="N2477" s="151">
        <f t="shared" si="863"/>
        <v>0</v>
      </c>
      <c r="O2477" s="151">
        <f t="shared" si="863"/>
        <v>0</v>
      </c>
      <c r="P2477" s="151">
        <f t="shared" si="863"/>
        <v>0</v>
      </c>
      <c r="Q2477" s="186">
        <f t="shared" si="844"/>
        <v>864230</v>
      </c>
    </row>
    <row r="2478" spans="1:17" ht="18" customHeight="1" x14ac:dyDescent="0.25">
      <c r="A2478" s="472"/>
      <c r="B2478" s="108">
        <v>71916000</v>
      </c>
      <c r="C2478" s="448" t="s">
        <v>24</v>
      </c>
      <c r="D2478" s="448"/>
      <c r="E2478" s="448"/>
      <c r="F2478" s="101"/>
      <c r="G2478" s="7"/>
      <c r="H2478" s="143"/>
      <c r="I2478" s="101"/>
      <c r="J2478" s="448" t="s">
        <v>191</v>
      </c>
      <c r="K2478" s="20" t="s">
        <v>9</v>
      </c>
      <c r="L2478" s="151">
        <v>851450</v>
      </c>
      <c r="M2478" s="151">
        <v>851450</v>
      </c>
      <c r="N2478" s="164"/>
      <c r="O2478" s="164"/>
      <c r="P2478" s="164"/>
      <c r="Q2478" s="186">
        <f t="shared" si="844"/>
        <v>851450</v>
      </c>
    </row>
    <row r="2479" spans="1:17" ht="18" customHeight="1" x14ac:dyDescent="0.25">
      <c r="A2479" s="473"/>
      <c r="B2479" s="108">
        <v>71916000</v>
      </c>
      <c r="C2479" s="448" t="s">
        <v>24</v>
      </c>
      <c r="D2479" s="448"/>
      <c r="E2479" s="448"/>
      <c r="F2479" s="101"/>
      <c r="G2479" s="7"/>
      <c r="H2479" s="143"/>
      <c r="I2479" s="101"/>
      <c r="J2479" s="448" t="s">
        <v>189</v>
      </c>
      <c r="K2479" s="454">
        <v>21</v>
      </c>
      <c r="L2479" s="151">
        <v>12780</v>
      </c>
      <c r="M2479" s="151">
        <v>12780</v>
      </c>
      <c r="N2479" s="164"/>
      <c r="O2479" s="225"/>
      <c r="P2479" s="225"/>
      <c r="Q2479" s="186">
        <f t="shared" si="844"/>
        <v>12780</v>
      </c>
    </row>
    <row r="2480" spans="1:17" ht="18" customHeight="1" x14ac:dyDescent="0.25">
      <c r="A2480" s="471">
        <v>22</v>
      </c>
      <c r="B2480" s="108">
        <v>71916000</v>
      </c>
      <c r="C2480" s="448" t="s">
        <v>24</v>
      </c>
      <c r="D2480" s="448" t="s">
        <v>151</v>
      </c>
      <c r="E2480" s="448" t="s">
        <v>156</v>
      </c>
      <c r="F2480" s="101">
        <v>18</v>
      </c>
      <c r="G2480" s="7" t="s">
        <v>68</v>
      </c>
      <c r="H2480" s="143">
        <v>493.7</v>
      </c>
      <c r="I2480" s="101">
        <v>22</v>
      </c>
      <c r="J2480" s="448" t="s">
        <v>184</v>
      </c>
      <c r="K2480" s="454" t="s">
        <v>5</v>
      </c>
      <c r="L2480" s="151">
        <f>L2481+L2482</f>
        <v>987200</v>
      </c>
      <c r="M2480" s="151">
        <f t="shared" ref="M2480:P2480" si="864">M2481+M2482</f>
        <v>987200</v>
      </c>
      <c r="N2480" s="151">
        <f t="shared" si="864"/>
        <v>0</v>
      </c>
      <c r="O2480" s="151">
        <f t="shared" si="864"/>
        <v>0</v>
      </c>
      <c r="P2480" s="151">
        <f t="shared" si="864"/>
        <v>0</v>
      </c>
      <c r="Q2480" s="186">
        <f t="shared" si="844"/>
        <v>987200</v>
      </c>
    </row>
    <row r="2481" spans="1:17" ht="18" customHeight="1" x14ac:dyDescent="0.25">
      <c r="A2481" s="472"/>
      <c r="B2481" s="108">
        <v>71916000</v>
      </c>
      <c r="C2481" s="448" t="s">
        <v>24</v>
      </c>
      <c r="D2481" s="448"/>
      <c r="E2481" s="448"/>
      <c r="F2481" s="101"/>
      <c r="G2481" s="7"/>
      <c r="H2481" s="143"/>
      <c r="I2481" s="101"/>
      <c r="J2481" s="448" t="s">
        <v>191</v>
      </c>
      <c r="K2481" s="20" t="s">
        <v>9</v>
      </c>
      <c r="L2481" s="151">
        <v>972610</v>
      </c>
      <c r="M2481" s="151">
        <v>972610</v>
      </c>
      <c r="N2481" s="164"/>
      <c r="O2481" s="164"/>
      <c r="P2481" s="164"/>
      <c r="Q2481" s="186">
        <f t="shared" si="844"/>
        <v>972610</v>
      </c>
    </row>
    <row r="2482" spans="1:17" ht="18" customHeight="1" x14ac:dyDescent="0.25">
      <c r="A2482" s="473"/>
      <c r="B2482" s="108">
        <v>71916000</v>
      </c>
      <c r="C2482" s="448" t="s">
        <v>24</v>
      </c>
      <c r="D2482" s="448"/>
      <c r="E2482" s="448"/>
      <c r="F2482" s="101"/>
      <c r="G2482" s="7"/>
      <c r="H2482" s="143"/>
      <c r="I2482" s="101"/>
      <c r="J2482" s="448" t="s">
        <v>189</v>
      </c>
      <c r="K2482" s="454">
        <v>21</v>
      </c>
      <c r="L2482" s="151">
        <v>14590</v>
      </c>
      <c r="M2482" s="151">
        <v>14590</v>
      </c>
      <c r="N2482" s="164"/>
      <c r="O2482" s="225"/>
      <c r="P2482" s="225"/>
      <c r="Q2482" s="186">
        <f t="shared" si="844"/>
        <v>14590</v>
      </c>
    </row>
    <row r="2483" spans="1:17" ht="18" customHeight="1" x14ac:dyDescent="0.25">
      <c r="A2483" s="471">
        <v>23</v>
      </c>
      <c r="B2483" s="108">
        <v>71916000</v>
      </c>
      <c r="C2483" s="448" t="s">
        <v>24</v>
      </c>
      <c r="D2483" s="448" t="s">
        <v>151</v>
      </c>
      <c r="E2483" s="448" t="s">
        <v>153</v>
      </c>
      <c r="F2483" s="101">
        <v>19</v>
      </c>
      <c r="G2483" s="7" t="s">
        <v>68</v>
      </c>
      <c r="H2483" s="143">
        <v>685.5</v>
      </c>
      <c r="I2483" s="101">
        <v>29</v>
      </c>
      <c r="J2483" s="448" t="s">
        <v>184</v>
      </c>
      <c r="K2483" s="454" t="s">
        <v>5</v>
      </c>
      <c r="L2483" s="151">
        <f>L2484+L2485</f>
        <v>1367317</v>
      </c>
      <c r="M2483" s="151">
        <f t="shared" ref="M2483:P2483" si="865">M2484+M2485</f>
        <v>1367317</v>
      </c>
      <c r="N2483" s="151">
        <f t="shared" si="865"/>
        <v>0</v>
      </c>
      <c r="O2483" s="151">
        <f t="shared" si="865"/>
        <v>0</v>
      </c>
      <c r="P2483" s="151">
        <f t="shared" si="865"/>
        <v>0</v>
      </c>
      <c r="Q2483" s="186">
        <f t="shared" si="844"/>
        <v>1367317</v>
      </c>
    </row>
    <row r="2484" spans="1:17" ht="18" customHeight="1" x14ac:dyDescent="0.25">
      <c r="A2484" s="472"/>
      <c r="B2484" s="108">
        <v>71916000</v>
      </c>
      <c r="C2484" s="448" t="s">
        <v>24</v>
      </c>
      <c r="D2484" s="448"/>
      <c r="E2484" s="448"/>
      <c r="F2484" s="101"/>
      <c r="G2484" s="7"/>
      <c r="H2484" s="143"/>
      <c r="I2484" s="101"/>
      <c r="J2484" s="448" t="s">
        <v>191</v>
      </c>
      <c r="K2484" s="20" t="s">
        <v>9</v>
      </c>
      <c r="L2484" s="151">
        <v>1347110</v>
      </c>
      <c r="M2484" s="151">
        <v>1347110</v>
      </c>
      <c r="N2484" s="164"/>
      <c r="O2484" s="164"/>
      <c r="P2484" s="164"/>
      <c r="Q2484" s="186">
        <f t="shared" si="844"/>
        <v>1347110</v>
      </c>
    </row>
    <row r="2485" spans="1:17" ht="18" customHeight="1" x14ac:dyDescent="0.25">
      <c r="A2485" s="473"/>
      <c r="B2485" s="108">
        <v>71916000</v>
      </c>
      <c r="C2485" s="448" t="s">
        <v>24</v>
      </c>
      <c r="D2485" s="448"/>
      <c r="E2485" s="448"/>
      <c r="F2485" s="101"/>
      <c r="G2485" s="7"/>
      <c r="H2485" s="143"/>
      <c r="I2485" s="101"/>
      <c r="J2485" s="448" t="s">
        <v>189</v>
      </c>
      <c r="K2485" s="454">
        <v>21</v>
      </c>
      <c r="L2485" s="151">
        <v>20207</v>
      </c>
      <c r="M2485" s="151">
        <v>20207</v>
      </c>
      <c r="N2485" s="164"/>
      <c r="O2485" s="225"/>
      <c r="P2485" s="225"/>
      <c r="Q2485" s="186">
        <f t="shared" si="844"/>
        <v>20207</v>
      </c>
    </row>
    <row r="2486" spans="1:17" ht="18" customHeight="1" x14ac:dyDescent="0.25">
      <c r="A2486" s="471">
        <v>24</v>
      </c>
      <c r="B2486" s="108">
        <v>71916000</v>
      </c>
      <c r="C2486" s="448" t="s">
        <v>24</v>
      </c>
      <c r="D2486" s="448" t="s">
        <v>151</v>
      </c>
      <c r="E2486" s="448" t="s">
        <v>153</v>
      </c>
      <c r="F2486" s="101">
        <v>28</v>
      </c>
      <c r="G2486" s="7" t="s">
        <v>68</v>
      </c>
      <c r="H2486" s="143">
        <v>683.2</v>
      </c>
      <c r="I2486" s="101">
        <v>34</v>
      </c>
      <c r="J2486" s="448" t="s">
        <v>184</v>
      </c>
      <c r="K2486" s="454" t="s">
        <v>5</v>
      </c>
      <c r="L2486" s="151">
        <f>L2487+L2488</f>
        <v>1366120</v>
      </c>
      <c r="M2486" s="151">
        <f t="shared" ref="M2486:P2486" si="866">M2487+M2488</f>
        <v>1366120</v>
      </c>
      <c r="N2486" s="151">
        <f t="shared" si="866"/>
        <v>0</v>
      </c>
      <c r="O2486" s="151">
        <f t="shared" si="866"/>
        <v>0</v>
      </c>
      <c r="P2486" s="151">
        <f t="shared" si="866"/>
        <v>0</v>
      </c>
      <c r="Q2486" s="186">
        <f t="shared" si="844"/>
        <v>1366120</v>
      </c>
    </row>
    <row r="2487" spans="1:17" ht="18" customHeight="1" x14ac:dyDescent="0.25">
      <c r="A2487" s="472"/>
      <c r="B2487" s="108">
        <v>71916000</v>
      </c>
      <c r="C2487" s="448" t="s">
        <v>24</v>
      </c>
      <c r="D2487" s="448"/>
      <c r="E2487" s="448"/>
      <c r="F2487" s="101"/>
      <c r="G2487" s="7"/>
      <c r="H2487" s="143"/>
      <c r="I2487" s="101"/>
      <c r="J2487" s="448" t="s">
        <v>191</v>
      </c>
      <c r="K2487" s="20" t="s">
        <v>9</v>
      </c>
      <c r="L2487" s="151">
        <v>1345930</v>
      </c>
      <c r="M2487" s="151">
        <v>1345930</v>
      </c>
      <c r="N2487" s="164"/>
      <c r="O2487" s="164"/>
      <c r="P2487" s="164"/>
      <c r="Q2487" s="186">
        <f t="shared" si="844"/>
        <v>1345930</v>
      </c>
    </row>
    <row r="2488" spans="1:17" ht="18" customHeight="1" x14ac:dyDescent="0.25">
      <c r="A2488" s="473"/>
      <c r="B2488" s="108">
        <v>71916000</v>
      </c>
      <c r="C2488" s="448" t="s">
        <v>24</v>
      </c>
      <c r="D2488" s="448"/>
      <c r="E2488" s="448"/>
      <c r="F2488" s="101"/>
      <c r="G2488" s="7"/>
      <c r="H2488" s="143"/>
      <c r="I2488" s="101"/>
      <c r="J2488" s="448" t="s">
        <v>189</v>
      </c>
      <c r="K2488" s="454">
        <v>21</v>
      </c>
      <c r="L2488" s="151">
        <v>20190</v>
      </c>
      <c r="M2488" s="151">
        <v>20190</v>
      </c>
      <c r="N2488" s="164"/>
      <c r="O2488" s="225"/>
      <c r="P2488" s="225"/>
      <c r="Q2488" s="186">
        <f t="shared" si="844"/>
        <v>20190</v>
      </c>
    </row>
    <row r="2489" spans="1:17" ht="18" customHeight="1" x14ac:dyDescent="0.25">
      <c r="A2489" s="471">
        <v>25</v>
      </c>
      <c r="B2489" s="108">
        <v>71916000</v>
      </c>
      <c r="C2489" s="448" t="s">
        <v>24</v>
      </c>
      <c r="D2489" s="448" t="s">
        <v>151</v>
      </c>
      <c r="E2489" s="448" t="s">
        <v>157</v>
      </c>
      <c r="F2489" s="101" t="s">
        <v>280</v>
      </c>
      <c r="G2489" s="454" t="s">
        <v>68</v>
      </c>
      <c r="H2489" s="143">
        <v>611.9</v>
      </c>
      <c r="I2489" s="101">
        <v>24</v>
      </c>
      <c r="J2489" s="448" t="s">
        <v>184</v>
      </c>
      <c r="K2489" s="117" t="s">
        <v>5</v>
      </c>
      <c r="L2489" s="151">
        <f>L2490+L2491+L2492</f>
        <v>3970380</v>
      </c>
      <c r="M2489" s="151">
        <f t="shared" ref="M2489:P2489" si="867">M2490+M2491+M2492</f>
        <v>3970380</v>
      </c>
      <c r="N2489" s="151">
        <f t="shared" si="867"/>
        <v>0</v>
      </c>
      <c r="O2489" s="151">
        <f t="shared" si="867"/>
        <v>0</v>
      </c>
      <c r="P2489" s="151">
        <f t="shared" si="867"/>
        <v>0</v>
      </c>
      <c r="Q2489" s="186">
        <f t="shared" si="844"/>
        <v>3970380</v>
      </c>
    </row>
    <row r="2490" spans="1:17" ht="18" customHeight="1" x14ac:dyDescent="0.25">
      <c r="A2490" s="472"/>
      <c r="B2490" s="108">
        <v>71916000</v>
      </c>
      <c r="C2490" s="448" t="s">
        <v>24</v>
      </c>
      <c r="D2490" s="448"/>
      <c r="E2490" s="448"/>
      <c r="F2490" s="101"/>
      <c r="G2490" s="7"/>
      <c r="H2490" s="143"/>
      <c r="I2490" s="101"/>
      <c r="J2490" s="109" t="s">
        <v>186</v>
      </c>
      <c r="K2490" s="95">
        <v>10</v>
      </c>
      <c r="L2490" s="151">
        <v>1285490</v>
      </c>
      <c r="M2490" s="151">
        <v>1285490</v>
      </c>
      <c r="N2490" s="164"/>
      <c r="O2490" s="164"/>
      <c r="P2490" s="164"/>
      <c r="Q2490" s="186">
        <f t="shared" si="844"/>
        <v>1285490</v>
      </c>
    </row>
    <row r="2491" spans="1:17" ht="18" customHeight="1" x14ac:dyDescent="0.25">
      <c r="A2491" s="472"/>
      <c r="B2491" s="108">
        <v>71916000</v>
      </c>
      <c r="C2491" s="448" t="s">
        <v>24</v>
      </c>
      <c r="D2491" s="448"/>
      <c r="E2491" s="448"/>
      <c r="F2491" s="101"/>
      <c r="G2491" s="7"/>
      <c r="H2491" s="143"/>
      <c r="I2491" s="101"/>
      <c r="J2491" s="448" t="s">
        <v>191</v>
      </c>
      <c r="K2491" s="20" t="s">
        <v>9</v>
      </c>
      <c r="L2491" s="151">
        <v>2626210</v>
      </c>
      <c r="M2491" s="151">
        <v>2626210</v>
      </c>
      <c r="N2491" s="164"/>
      <c r="O2491" s="225"/>
      <c r="P2491" s="225"/>
      <c r="Q2491" s="186">
        <f t="shared" si="844"/>
        <v>2626210</v>
      </c>
    </row>
    <row r="2492" spans="1:17" ht="18" customHeight="1" x14ac:dyDescent="0.25">
      <c r="A2492" s="473"/>
      <c r="B2492" s="108">
        <v>71916000</v>
      </c>
      <c r="C2492" s="448" t="s">
        <v>24</v>
      </c>
      <c r="D2492" s="448"/>
      <c r="E2492" s="448"/>
      <c r="F2492" s="101"/>
      <c r="G2492" s="7"/>
      <c r="H2492" s="143"/>
      <c r="I2492" s="101"/>
      <c r="J2492" s="448" t="s">
        <v>189</v>
      </c>
      <c r="K2492" s="454">
        <v>21</v>
      </c>
      <c r="L2492" s="151">
        <v>58680</v>
      </c>
      <c r="M2492" s="151">
        <v>58680</v>
      </c>
      <c r="N2492" s="164"/>
      <c r="O2492" s="164"/>
      <c r="P2492" s="164"/>
      <c r="Q2492" s="186">
        <f t="shared" si="844"/>
        <v>58680</v>
      </c>
    </row>
    <row r="2493" spans="1:17" ht="18" customHeight="1" x14ac:dyDescent="0.25">
      <c r="A2493" s="471">
        <v>26</v>
      </c>
      <c r="B2493" s="108">
        <v>71916000</v>
      </c>
      <c r="C2493" s="448" t="s">
        <v>24</v>
      </c>
      <c r="D2493" s="448" t="s">
        <v>151</v>
      </c>
      <c r="E2493" s="448" t="s">
        <v>157</v>
      </c>
      <c r="F2493" s="101">
        <v>21</v>
      </c>
      <c r="G2493" s="454" t="s">
        <v>68</v>
      </c>
      <c r="H2493" s="143">
        <v>405.1</v>
      </c>
      <c r="I2493" s="101">
        <v>13</v>
      </c>
      <c r="J2493" s="448" t="s">
        <v>184</v>
      </c>
      <c r="K2493" s="117" t="s">
        <v>5</v>
      </c>
      <c r="L2493" s="151">
        <f>L2494+L2495+L2496</f>
        <v>2357960</v>
      </c>
      <c r="M2493" s="151">
        <f t="shared" ref="M2493:P2493" si="868">M2494+M2495+M2496</f>
        <v>2357960</v>
      </c>
      <c r="N2493" s="151">
        <f t="shared" si="868"/>
        <v>0</v>
      </c>
      <c r="O2493" s="151">
        <f t="shared" si="868"/>
        <v>0</v>
      </c>
      <c r="P2493" s="151">
        <f t="shared" si="868"/>
        <v>0</v>
      </c>
      <c r="Q2493" s="186">
        <f t="shared" ref="Q2493:Q2575" si="869">M2493+N2493+O2493+P2493</f>
        <v>2357960</v>
      </c>
    </row>
    <row r="2494" spans="1:17" ht="18" customHeight="1" x14ac:dyDescent="0.25">
      <c r="A2494" s="472"/>
      <c r="B2494" s="108">
        <v>71916000</v>
      </c>
      <c r="C2494" s="448" t="s">
        <v>24</v>
      </c>
      <c r="D2494" s="448"/>
      <c r="E2494" s="448"/>
      <c r="F2494" s="101"/>
      <c r="G2494" s="7"/>
      <c r="H2494" s="143"/>
      <c r="I2494" s="101"/>
      <c r="J2494" s="109" t="s">
        <v>186</v>
      </c>
      <c r="K2494" s="95">
        <v>10</v>
      </c>
      <c r="L2494" s="151">
        <v>763440</v>
      </c>
      <c r="M2494" s="151">
        <v>763440</v>
      </c>
      <c r="N2494" s="164"/>
      <c r="O2494" s="164"/>
      <c r="P2494" s="164"/>
      <c r="Q2494" s="186">
        <f t="shared" si="869"/>
        <v>763440</v>
      </c>
    </row>
    <row r="2495" spans="1:17" ht="18" customHeight="1" x14ac:dyDescent="0.25">
      <c r="A2495" s="472"/>
      <c r="B2495" s="108">
        <v>71916000</v>
      </c>
      <c r="C2495" s="448" t="s">
        <v>24</v>
      </c>
      <c r="D2495" s="448"/>
      <c r="E2495" s="448"/>
      <c r="F2495" s="101"/>
      <c r="G2495" s="7"/>
      <c r="H2495" s="143"/>
      <c r="I2495" s="181"/>
      <c r="J2495" s="109" t="s">
        <v>191</v>
      </c>
      <c r="K2495" s="20" t="s">
        <v>9</v>
      </c>
      <c r="L2495" s="151">
        <v>1559670</v>
      </c>
      <c r="M2495" s="151">
        <v>1559670</v>
      </c>
      <c r="N2495" s="164"/>
      <c r="O2495" s="225"/>
      <c r="P2495" s="225"/>
      <c r="Q2495" s="186">
        <f t="shared" si="869"/>
        <v>1559670</v>
      </c>
    </row>
    <row r="2496" spans="1:17" ht="18" customHeight="1" x14ac:dyDescent="0.25">
      <c r="A2496" s="473"/>
      <c r="B2496" s="108">
        <v>71916000</v>
      </c>
      <c r="C2496" s="448" t="s">
        <v>24</v>
      </c>
      <c r="D2496" s="448"/>
      <c r="E2496" s="448"/>
      <c r="F2496" s="182"/>
      <c r="G2496" s="7"/>
      <c r="H2496" s="143"/>
      <c r="I2496" s="182"/>
      <c r="J2496" s="448" t="s">
        <v>189</v>
      </c>
      <c r="K2496" s="454">
        <v>21</v>
      </c>
      <c r="L2496" s="151">
        <v>34850</v>
      </c>
      <c r="M2496" s="151">
        <v>34850</v>
      </c>
      <c r="N2496" s="164"/>
      <c r="O2496" s="164"/>
      <c r="P2496" s="164"/>
      <c r="Q2496" s="186">
        <f t="shared" si="869"/>
        <v>34850</v>
      </c>
    </row>
    <row r="2497" spans="1:17" ht="18" customHeight="1" x14ac:dyDescent="0.25">
      <c r="A2497" s="437">
        <v>27</v>
      </c>
      <c r="B2497" s="108">
        <v>71916000</v>
      </c>
      <c r="C2497" s="448" t="s">
        <v>24</v>
      </c>
      <c r="D2497" s="8" t="s">
        <v>342</v>
      </c>
      <c r="E2497" s="448" t="s">
        <v>26</v>
      </c>
      <c r="F2497" s="101">
        <v>1</v>
      </c>
      <c r="G2497" s="7" t="s">
        <v>68</v>
      </c>
      <c r="H2497" s="143">
        <v>2579.8000000000002</v>
      </c>
      <c r="I2497" s="101">
        <v>121</v>
      </c>
      <c r="J2497" s="448" t="s">
        <v>184</v>
      </c>
      <c r="K2497" s="454" t="s">
        <v>5</v>
      </c>
      <c r="L2497" s="151">
        <f>L2498+L2499+L2500+L2501+L2502</f>
        <v>7367386</v>
      </c>
      <c r="M2497" s="151">
        <f t="shared" ref="M2497:P2497" si="870">M2498+M2499+M2500+M2501+M2502</f>
        <v>7367386</v>
      </c>
      <c r="N2497" s="151">
        <f t="shared" si="870"/>
        <v>0</v>
      </c>
      <c r="O2497" s="151">
        <f t="shared" si="870"/>
        <v>0</v>
      </c>
      <c r="P2497" s="151">
        <f t="shared" si="870"/>
        <v>0</v>
      </c>
      <c r="Q2497" s="186">
        <f t="shared" si="869"/>
        <v>7367386</v>
      </c>
    </row>
    <row r="2498" spans="1:17" ht="30.75" customHeight="1" x14ac:dyDescent="0.25">
      <c r="A2498" s="438"/>
      <c r="B2498" s="108">
        <v>71916000</v>
      </c>
      <c r="C2498" s="448" t="s">
        <v>24</v>
      </c>
      <c r="D2498" s="448"/>
      <c r="E2498" s="448"/>
      <c r="F2498" s="101"/>
      <c r="G2498" s="7"/>
      <c r="H2498" s="143"/>
      <c r="I2498" s="101"/>
      <c r="J2498" s="5" t="s">
        <v>187</v>
      </c>
      <c r="K2498" s="20" t="s">
        <v>13</v>
      </c>
      <c r="L2498" s="151">
        <v>2247650</v>
      </c>
      <c r="M2498" s="151">
        <v>2247650</v>
      </c>
      <c r="N2498" s="164"/>
      <c r="O2498" s="164"/>
      <c r="P2498" s="164"/>
      <c r="Q2498" s="186">
        <f t="shared" si="869"/>
        <v>2247650</v>
      </c>
    </row>
    <row r="2499" spans="1:17" ht="31.5" customHeight="1" x14ac:dyDescent="0.25">
      <c r="A2499" s="438"/>
      <c r="B2499" s="108">
        <v>71916000</v>
      </c>
      <c r="C2499" s="448" t="s">
        <v>24</v>
      </c>
      <c r="D2499" s="448"/>
      <c r="E2499" s="448"/>
      <c r="F2499" s="101"/>
      <c r="G2499" s="7"/>
      <c r="H2499" s="143"/>
      <c r="I2499" s="101"/>
      <c r="J2499" s="42" t="s">
        <v>192</v>
      </c>
      <c r="K2499" s="21" t="s">
        <v>4</v>
      </c>
      <c r="L2499" s="151">
        <v>633974</v>
      </c>
      <c r="M2499" s="151">
        <v>633974</v>
      </c>
      <c r="N2499" s="164"/>
      <c r="O2499" s="225"/>
      <c r="P2499" s="225"/>
      <c r="Q2499" s="186">
        <f t="shared" si="869"/>
        <v>633974</v>
      </c>
    </row>
    <row r="2500" spans="1:17" ht="31.5" customHeight="1" x14ac:dyDescent="0.25">
      <c r="A2500" s="438"/>
      <c r="B2500" s="108">
        <v>71916000</v>
      </c>
      <c r="C2500" s="448" t="s">
        <v>24</v>
      </c>
      <c r="D2500" s="448"/>
      <c r="E2500" s="448"/>
      <c r="F2500" s="101"/>
      <c r="G2500" s="7"/>
      <c r="H2500" s="143"/>
      <c r="I2500" s="101"/>
      <c r="J2500" s="42" t="s">
        <v>198</v>
      </c>
      <c r="K2500" s="21" t="s">
        <v>8</v>
      </c>
      <c r="L2500" s="151">
        <v>3069723</v>
      </c>
      <c r="M2500" s="151">
        <v>3069723</v>
      </c>
      <c r="N2500" s="164"/>
      <c r="O2500" s="164"/>
      <c r="P2500" s="164"/>
      <c r="Q2500" s="186">
        <f t="shared" si="869"/>
        <v>3069723</v>
      </c>
    </row>
    <row r="2501" spans="1:17" ht="33.75" customHeight="1" x14ac:dyDescent="0.25">
      <c r="A2501" s="438"/>
      <c r="B2501" s="108">
        <v>71916000</v>
      </c>
      <c r="C2501" s="448" t="s">
        <v>24</v>
      </c>
      <c r="D2501" s="448"/>
      <c r="E2501" s="448"/>
      <c r="F2501" s="101"/>
      <c r="G2501" s="7"/>
      <c r="H2501" s="143"/>
      <c r="I2501" s="101"/>
      <c r="J2501" s="448" t="s">
        <v>188</v>
      </c>
      <c r="K2501" s="20" t="s">
        <v>12</v>
      </c>
      <c r="L2501" s="151">
        <v>1285227</v>
      </c>
      <c r="M2501" s="151">
        <v>1285227</v>
      </c>
      <c r="N2501" s="164"/>
      <c r="O2501" s="164"/>
      <c r="P2501" s="164"/>
      <c r="Q2501" s="186">
        <f t="shared" si="869"/>
        <v>1285227</v>
      </c>
    </row>
    <row r="2502" spans="1:17" ht="18" customHeight="1" x14ac:dyDescent="0.25">
      <c r="A2502" s="439"/>
      <c r="B2502" s="108">
        <v>71916000</v>
      </c>
      <c r="C2502" s="448" t="s">
        <v>24</v>
      </c>
      <c r="D2502" s="448"/>
      <c r="E2502" s="448"/>
      <c r="F2502" s="101"/>
      <c r="G2502" s="7"/>
      <c r="H2502" s="143"/>
      <c r="I2502" s="101"/>
      <c r="J2502" s="448" t="s">
        <v>189</v>
      </c>
      <c r="K2502" s="454">
        <v>21</v>
      </c>
      <c r="L2502" s="151">
        <v>130812</v>
      </c>
      <c r="M2502" s="151">
        <v>130812</v>
      </c>
      <c r="N2502" s="164"/>
      <c r="O2502" s="164"/>
      <c r="P2502" s="164"/>
      <c r="Q2502" s="186">
        <f t="shared" si="869"/>
        <v>130812</v>
      </c>
    </row>
    <row r="2503" spans="1:17" ht="18" customHeight="1" x14ac:dyDescent="0.25">
      <c r="A2503" s="437">
        <v>28</v>
      </c>
      <c r="B2503" s="108">
        <v>71916000</v>
      </c>
      <c r="C2503" s="448" t="s">
        <v>24</v>
      </c>
      <c r="D2503" s="8" t="s">
        <v>342</v>
      </c>
      <c r="E2503" s="448" t="s">
        <v>7</v>
      </c>
      <c r="F2503" s="101">
        <v>5</v>
      </c>
      <c r="G2503" s="7" t="s">
        <v>68</v>
      </c>
      <c r="H2503" s="143">
        <v>2753.7</v>
      </c>
      <c r="I2503" s="101">
        <v>110</v>
      </c>
      <c r="J2503" s="448" t="s">
        <v>184</v>
      </c>
      <c r="K2503" s="454" t="s">
        <v>5</v>
      </c>
      <c r="L2503" s="151">
        <f>L2504+L2505+L2506</f>
        <v>5285137</v>
      </c>
      <c r="M2503" s="151">
        <f t="shared" ref="M2503:P2503" si="871">M2504+M2505+M2506</f>
        <v>5285137</v>
      </c>
      <c r="N2503" s="151">
        <f t="shared" si="871"/>
        <v>0</v>
      </c>
      <c r="O2503" s="151">
        <f t="shared" si="871"/>
        <v>0</v>
      </c>
      <c r="P2503" s="151">
        <f t="shared" si="871"/>
        <v>0</v>
      </c>
      <c r="Q2503" s="186">
        <f t="shared" si="869"/>
        <v>5285137</v>
      </c>
    </row>
    <row r="2504" spans="1:17" ht="18" customHeight="1" x14ac:dyDescent="0.25">
      <c r="A2504" s="438"/>
      <c r="B2504" s="108">
        <v>71916000</v>
      </c>
      <c r="C2504" s="448" t="s">
        <v>24</v>
      </c>
      <c r="D2504" s="448"/>
      <c r="E2504" s="448"/>
      <c r="F2504" s="101"/>
      <c r="G2504" s="7"/>
      <c r="H2504" s="143"/>
      <c r="I2504" s="101"/>
      <c r="J2504" s="109" t="s">
        <v>186</v>
      </c>
      <c r="K2504" s="95">
        <v>10</v>
      </c>
      <c r="L2504" s="151">
        <v>1014272</v>
      </c>
      <c r="M2504" s="151">
        <v>1014272</v>
      </c>
      <c r="N2504" s="164"/>
      <c r="O2504" s="164"/>
      <c r="P2504" s="164"/>
      <c r="Q2504" s="186">
        <f t="shared" si="869"/>
        <v>1014272</v>
      </c>
    </row>
    <row r="2505" spans="1:17" ht="18" customHeight="1" x14ac:dyDescent="0.25">
      <c r="A2505" s="438"/>
      <c r="B2505" s="108">
        <v>71916000</v>
      </c>
      <c r="C2505" s="448" t="s">
        <v>24</v>
      </c>
      <c r="D2505" s="448"/>
      <c r="E2505" s="448"/>
      <c r="F2505" s="101"/>
      <c r="G2505" s="7"/>
      <c r="H2505" s="143"/>
      <c r="I2505" s="101"/>
      <c r="J2505" s="448" t="s">
        <v>191</v>
      </c>
      <c r="K2505" s="20" t="s">
        <v>9</v>
      </c>
      <c r="L2505" s="151">
        <v>4177025</v>
      </c>
      <c r="M2505" s="151">
        <v>4177025</v>
      </c>
      <c r="N2505" s="164"/>
      <c r="O2505" s="225"/>
      <c r="P2505" s="225"/>
      <c r="Q2505" s="186">
        <f t="shared" si="869"/>
        <v>4177025</v>
      </c>
    </row>
    <row r="2506" spans="1:17" ht="18" customHeight="1" x14ac:dyDescent="0.25">
      <c r="A2506" s="439"/>
      <c r="B2506" s="108">
        <v>71916000</v>
      </c>
      <c r="C2506" s="448" t="s">
        <v>24</v>
      </c>
      <c r="D2506" s="448"/>
      <c r="E2506" s="448"/>
      <c r="F2506" s="101"/>
      <c r="G2506" s="7"/>
      <c r="H2506" s="143"/>
      <c r="I2506" s="101"/>
      <c r="J2506" s="448" t="s">
        <v>189</v>
      </c>
      <c r="K2506" s="454">
        <v>21</v>
      </c>
      <c r="L2506" s="151">
        <v>93840</v>
      </c>
      <c r="M2506" s="151">
        <v>93840</v>
      </c>
      <c r="N2506" s="164"/>
      <c r="O2506" s="164"/>
      <c r="P2506" s="164"/>
      <c r="Q2506" s="186">
        <f t="shared" si="869"/>
        <v>93840</v>
      </c>
    </row>
    <row r="2507" spans="1:17" ht="18" customHeight="1" x14ac:dyDescent="0.25">
      <c r="A2507" s="437">
        <v>29</v>
      </c>
      <c r="B2507" s="108">
        <v>71916000</v>
      </c>
      <c r="C2507" s="448" t="s">
        <v>24</v>
      </c>
      <c r="D2507" s="448" t="s">
        <v>160</v>
      </c>
      <c r="E2507" s="448"/>
      <c r="F2507" s="101">
        <v>32</v>
      </c>
      <c r="G2507" s="108" t="s">
        <v>68</v>
      </c>
      <c r="H2507" s="143">
        <v>2529</v>
      </c>
      <c r="I2507" s="101">
        <v>100</v>
      </c>
      <c r="J2507" s="448" t="s">
        <v>184</v>
      </c>
      <c r="K2507" s="454" t="s">
        <v>5</v>
      </c>
      <c r="L2507" s="151">
        <f>L2508+L2509+L2510+L2511+L2512</f>
        <v>8215028</v>
      </c>
      <c r="M2507" s="151">
        <f t="shared" ref="M2507:P2507" si="872">M2508+M2509+M2510+M2511+M2512</f>
        <v>8215028</v>
      </c>
      <c r="N2507" s="151">
        <f t="shared" si="872"/>
        <v>0</v>
      </c>
      <c r="O2507" s="151">
        <f t="shared" si="872"/>
        <v>0</v>
      </c>
      <c r="P2507" s="151">
        <f t="shared" si="872"/>
        <v>0</v>
      </c>
      <c r="Q2507" s="186">
        <f t="shared" si="869"/>
        <v>8215028</v>
      </c>
    </row>
    <row r="2508" spans="1:17" ht="30.75" customHeight="1" x14ac:dyDescent="0.25">
      <c r="A2508" s="438"/>
      <c r="B2508" s="108">
        <v>71916000</v>
      </c>
      <c r="C2508" s="448" t="s">
        <v>24</v>
      </c>
      <c r="D2508" s="448"/>
      <c r="E2508" s="448"/>
      <c r="F2508" s="101"/>
      <c r="G2508" s="7"/>
      <c r="H2508" s="143"/>
      <c r="I2508" s="101"/>
      <c r="J2508" s="5" t="s">
        <v>187</v>
      </c>
      <c r="K2508" s="20" t="s">
        <v>13</v>
      </c>
      <c r="L2508" s="151">
        <v>2016540</v>
      </c>
      <c r="M2508" s="151">
        <v>2016540</v>
      </c>
      <c r="N2508" s="164"/>
      <c r="O2508" s="164"/>
      <c r="P2508" s="164"/>
      <c r="Q2508" s="186">
        <f t="shared" si="869"/>
        <v>2016540</v>
      </c>
    </row>
    <row r="2509" spans="1:17" ht="31.5" customHeight="1" x14ac:dyDescent="0.25">
      <c r="A2509" s="438"/>
      <c r="B2509" s="108">
        <v>71916000</v>
      </c>
      <c r="C2509" s="448" t="s">
        <v>24</v>
      </c>
      <c r="D2509" s="448"/>
      <c r="E2509" s="448"/>
      <c r="F2509" s="101"/>
      <c r="G2509" s="7"/>
      <c r="H2509" s="143"/>
      <c r="I2509" s="101"/>
      <c r="J2509" s="42" t="s">
        <v>192</v>
      </c>
      <c r="K2509" s="21" t="s">
        <v>4</v>
      </c>
      <c r="L2509" s="151">
        <v>1101279</v>
      </c>
      <c r="M2509" s="151">
        <v>1101279</v>
      </c>
      <c r="N2509" s="164"/>
      <c r="O2509" s="225"/>
      <c r="P2509" s="225"/>
      <c r="Q2509" s="186">
        <f t="shared" si="869"/>
        <v>1101279</v>
      </c>
    </row>
    <row r="2510" spans="1:17" ht="31.5" customHeight="1" x14ac:dyDescent="0.25">
      <c r="A2510" s="438"/>
      <c r="B2510" s="108">
        <v>71916000</v>
      </c>
      <c r="C2510" s="448" t="s">
        <v>24</v>
      </c>
      <c r="D2510" s="448"/>
      <c r="E2510" s="448"/>
      <c r="F2510" s="101"/>
      <c r="G2510" s="7"/>
      <c r="H2510" s="143"/>
      <c r="I2510" s="101"/>
      <c r="J2510" s="42" t="s">
        <v>198</v>
      </c>
      <c r="K2510" s="21" t="s">
        <v>8</v>
      </c>
      <c r="L2510" s="151">
        <v>2597945</v>
      </c>
      <c r="M2510" s="151">
        <v>2597945</v>
      </c>
      <c r="N2510" s="164"/>
      <c r="O2510" s="164"/>
      <c r="P2510" s="164"/>
      <c r="Q2510" s="186">
        <f t="shared" si="869"/>
        <v>2597945</v>
      </c>
    </row>
    <row r="2511" spans="1:17" ht="33.75" customHeight="1" x14ac:dyDescent="0.25">
      <c r="A2511" s="438"/>
      <c r="B2511" s="108">
        <v>71916000</v>
      </c>
      <c r="C2511" s="448" t="s">
        <v>24</v>
      </c>
      <c r="D2511" s="448"/>
      <c r="E2511" s="448"/>
      <c r="F2511" s="101"/>
      <c r="G2511" s="7"/>
      <c r="H2511" s="143"/>
      <c r="I2511" s="101"/>
      <c r="J2511" s="448" t="s">
        <v>188</v>
      </c>
      <c r="K2511" s="20" t="s">
        <v>12</v>
      </c>
      <c r="L2511" s="151">
        <v>2353401</v>
      </c>
      <c r="M2511" s="151">
        <v>2353401</v>
      </c>
      <c r="N2511" s="164"/>
      <c r="O2511" s="164"/>
      <c r="P2511" s="164"/>
      <c r="Q2511" s="186">
        <f t="shared" si="869"/>
        <v>2353401</v>
      </c>
    </row>
    <row r="2512" spans="1:17" ht="18" customHeight="1" x14ac:dyDescent="0.25">
      <c r="A2512" s="439"/>
      <c r="B2512" s="108">
        <v>71916000</v>
      </c>
      <c r="C2512" s="448" t="s">
        <v>24</v>
      </c>
      <c r="D2512" s="448"/>
      <c r="E2512" s="448"/>
      <c r="F2512" s="101"/>
      <c r="G2512" s="7"/>
      <c r="H2512" s="143"/>
      <c r="I2512" s="101"/>
      <c r="J2512" s="448" t="s">
        <v>189</v>
      </c>
      <c r="K2512" s="454">
        <v>21</v>
      </c>
      <c r="L2512" s="151">
        <v>145863</v>
      </c>
      <c r="M2512" s="151">
        <v>145863</v>
      </c>
      <c r="N2512" s="164"/>
      <c r="O2512" s="164"/>
      <c r="P2512" s="164"/>
      <c r="Q2512" s="186">
        <f t="shared" si="869"/>
        <v>145863</v>
      </c>
    </row>
    <row r="2513" spans="1:41" s="377" customFormat="1" ht="31.5" x14ac:dyDescent="0.3">
      <c r="A2513" s="471">
        <v>30</v>
      </c>
      <c r="B2513" s="89">
        <v>71916000</v>
      </c>
      <c r="C2513" s="8" t="s">
        <v>24</v>
      </c>
      <c r="D2513" s="8" t="s">
        <v>151</v>
      </c>
      <c r="E2513" s="8" t="s">
        <v>328</v>
      </c>
      <c r="F2513" s="101">
        <v>32</v>
      </c>
      <c r="G2513" s="49" t="s">
        <v>68</v>
      </c>
      <c r="H2513" s="143">
        <v>1114.8</v>
      </c>
      <c r="I2513" s="101">
        <v>45</v>
      </c>
      <c r="J2513" s="448" t="s">
        <v>184</v>
      </c>
      <c r="K2513" s="454" t="s">
        <v>5</v>
      </c>
      <c r="L2513" s="189">
        <f>L2514+L2515</f>
        <v>122314</v>
      </c>
      <c r="M2513" s="189">
        <f t="shared" ref="M2513:P2513" si="873">M2514+M2515</f>
        <v>40000</v>
      </c>
      <c r="N2513" s="189">
        <f t="shared" si="873"/>
        <v>0</v>
      </c>
      <c r="O2513" s="189">
        <f t="shared" si="873"/>
        <v>78198.3</v>
      </c>
      <c r="P2513" s="189">
        <f t="shared" si="873"/>
        <v>4115.6999999999971</v>
      </c>
      <c r="Q2513" s="186">
        <f t="shared" si="869"/>
        <v>122314</v>
      </c>
      <c r="R2513" s="375"/>
      <c r="S2513" s="375"/>
      <c r="T2513" s="375"/>
      <c r="U2513" s="376"/>
      <c r="W2513" s="375"/>
      <c r="X2513" s="375"/>
      <c r="Y2513" s="375"/>
      <c r="Z2513" s="375"/>
      <c r="AA2513" s="375"/>
      <c r="AB2513" s="375"/>
      <c r="AC2513" s="375"/>
      <c r="AD2513" s="375"/>
      <c r="AE2513" s="375"/>
      <c r="AF2513" s="375"/>
      <c r="AG2513" s="375"/>
      <c r="AH2513" s="375"/>
      <c r="AI2513" s="375"/>
      <c r="AJ2513" s="375"/>
      <c r="AK2513" s="375"/>
      <c r="AL2513" s="352"/>
      <c r="AM2513" s="375"/>
      <c r="AN2513" s="375"/>
      <c r="AO2513" s="375"/>
    </row>
    <row r="2514" spans="1:41" s="377" customFormat="1" ht="19.5" customHeight="1" x14ac:dyDescent="0.3">
      <c r="A2514" s="472"/>
      <c r="B2514" s="89">
        <v>71916000</v>
      </c>
      <c r="C2514" s="8" t="s">
        <v>24</v>
      </c>
      <c r="D2514" s="8"/>
      <c r="E2514" s="8"/>
      <c r="F2514" s="101"/>
      <c r="G2514" s="49"/>
      <c r="H2514" s="143"/>
      <c r="I2514" s="101"/>
      <c r="J2514" s="443" t="s">
        <v>303</v>
      </c>
      <c r="K2514" s="85" t="s">
        <v>298</v>
      </c>
      <c r="L2514" s="189">
        <v>40000</v>
      </c>
      <c r="M2514" s="189">
        <v>40000</v>
      </c>
      <c r="N2514" s="189"/>
      <c r="O2514" s="189"/>
      <c r="P2514" s="189"/>
      <c r="Q2514" s="186">
        <f t="shared" si="869"/>
        <v>40000</v>
      </c>
      <c r="R2514" s="375"/>
      <c r="S2514" s="375"/>
      <c r="T2514" s="375"/>
      <c r="U2514" s="376"/>
      <c r="W2514" s="375"/>
      <c r="X2514" s="375"/>
      <c r="Y2514" s="375"/>
      <c r="Z2514" s="375"/>
      <c r="AA2514" s="375"/>
      <c r="AB2514" s="375"/>
      <c r="AC2514" s="375"/>
      <c r="AD2514" s="375"/>
      <c r="AE2514" s="375"/>
      <c r="AF2514" s="375"/>
      <c r="AG2514" s="375"/>
      <c r="AH2514" s="375"/>
      <c r="AI2514" s="375"/>
      <c r="AJ2514" s="375"/>
      <c r="AK2514" s="375"/>
      <c r="AL2514" s="352"/>
      <c r="AM2514" s="375"/>
      <c r="AN2514" s="375"/>
      <c r="AO2514" s="375"/>
    </row>
    <row r="2515" spans="1:41" s="377" customFormat="1" ht="48" customHeight="1" x14ac:dyDescent="0.3">
      <c r="A2515" s="473"/>
      <c r="B2515" s="89">
        <v>71916000</v>
      </c>
      <c r="C2515" s="8" t="s">
        <v>24</v>
      </c>
      <c r="D2515" s="8"/>
      <c r="E2515" s="8"/>
      <c r="F2515" s="101"/>
      <c r="G2515" s="49"/>
      <c r="H2515" s="143"/>
      <c r="I2515" s="101"/>
      <c r="J2515" s="5" t="s">
        <v>185</v>
      </c>
      <c r="K2515" s="2">
        <v>20</v>
      </c>
      <c r="L2515" s="189">
        <v>82314</v>
      </c>
      <c r="M2515" s="144"/>
      <c r="N2515" s="144"/>
      <c r="O2515" s="189">
        <f>L2515*95/100</f>
        <v>78198.3</v>
      </c>
      <c r="P2515" s="186">
        <f>L2515-O2515</f>
        <v>4115.6999999999971</v>
      </c>
      <c r="Q2515" s="186">
        <f t="shared" si="869"/>
        <v>82314</v>
      </c>
      <c r="R2515" s="408"/>
      <c r="S2515" s="375"/>
      <c r="T2515" s="375"/>
      <c r="U2515" s="376"/>
      <c r="W2515" s="375"/>
      <c r="X2515" s="375"/>
      <c r="Y2515" s="375"/>
      <c r="Z2515" s="375"/>
      <c r="AA2515" s="375"/>
      <c r="AB2515" s="375"/>
      <c r="AC2515" s="375"/>
      <c r="AD2515" s="375"/>
      <c r="AE2515" s="375"/>
      <c r="AF2515" s="375"/>
      <c r="AG2515" s="375"/>
      <c r="AH2515" s="375"/>
      <c r="AI2515" s="375"/>
      <c r="AJ2515" s="375"/>
      <c r="AK2515" s="375"/>
      <c r="AL2515" s="352"/>
      <c r="AM2515" s="375"/>
      <c r="AN2515" s="375"/>
      <c r="AO2515" s="375"/>
    </row>
    <row r="2516" spans="1:41" s="357" customFormat="1" ht="18.75" x14ac:dyDescent="0.3">
      <c r="A2516" s="471">
        <v>31</v>
      </c>
      <c r="B2516" s="89">
        <v>71916000</v>
      </c>
      <c r="C2516" s="8" t="s">
        <v>24</v>
      </c>
      <c r="D2516" s="8" t="s">
        <v>151</v>
      </c>
      <c r="E2516" s="13" t="s">
        <v>329</v>
      </c>
      <c r="F2516" s="178">
        <v>20</v>
      </c>
      <c r="G2516" s="49" t="s">
        <v>68</v>
      </c>
      <c r="H2516" s="150">
        <v>10203.9</v>
      </c>
      <c r="I2516" s="178">
        <v>380</v>
      </c>
      <c r="J2516" s="16" t="s">
        <v>184</v>
      </c>
      <c r="K2516" s="2" t="s">
        <v>5</v>
      </c>
      <c r="L2516" s="189">
        <f>L2517+L2518</f>
        <v>547159</v>
      </c>
      <c r="M2516" s="189">
        <f t="shared" ref="M2516:P2516" si="874">M2517+M2518</f>
        <v>20000</v>
      </c>
      <c r="N2516" s="189">
        <f t="shared" si="874"/>
        <v>0</v>
      </c>
      <c r="O2516" s="189">
        <f t="shared" si="874"/>
        <v>500801.05</v>
      </c>
      <c r="P2516" s="189">
        <f t="shared" si="874"/>
        <v>26357.950000000012</v>
      </c>
      <c r="Q2516" s="186">
        <f t="shared" si="869"/>
        <v>547159</v>
      </c>
      <c r="R2516" s="356"/>
      <c r="S2516" s="356"/>
      <c r="T2516" s="356"/>
      <c r="U2516" s="353"/>
      <c r="V2516" s="356"/>
      <c r="W2516" s="356"/>
      <c r="X2516" s="356"/>
      <c r="Y2516" s="356"/>
      <c r="Z2516" s="356"/>
      <c r="AA2516" s="356"/>
      <c r="AB2516" s="356"/>
      <c r="AC2516" s="356"/>
      <c r="AD2516" s="356"/>
      <c r="AE2516" s="356"/>
      <c r="AF2516" s="356"/>
      <c r="AG2516" s="356"/>
      <c r="AH2516" s="356"/>
      <c r="AI2516" s="356"/>
      <c r="AJ2516" s="356"/>
      <c r="AK2516" s="356"/>
      <c r="AL2516" s="352"/>
      <c r="AM2516" s="356"/>
      <c r="AN2516" s="356"/>
      <c r="AO2516" s="356"/>
    </row>
    <row r="2517" spans="1:41" s="377" customFormat="1" ht="19.5" customHeight="1" x14ac:dyDescent="0.3">
      <c r="A2517" s="472"/>
      <c r="B2517" s="89">
        <v>71916000</v>
      </c>
      <c r="C2517" s="8" t="s">
        <v>24</v>
      </c>
      <c r="D2517" s="8"/>
      <c r="E2517" s="8"/>
      <c r="F2517" s="101"/>
      <c r="G2517" s="49"/>
      <c r="H2517" s="143"/>
      <c r="I2517" s="101"/>
      <c r="J2517" s="443" t="s">
        <v>303</v>
      </c>
      <c r="K2517" s="85" t="s">
        <v>298</v>
      </c>
      <c r="L2517" s="189">
        <v>20000</v>
      </c>
      <c r="M2517" s="189">
        <v>20000</v>
      </c>
      <c r="N2517" s="189"/>
      <c r="O2517" s="189"/>
      <c r="P2517" s="189"/>
      <c r="Q2517" s="186">
        <f t="shared" si="869"/>
        <v>20000</v>
      </c>
      <c r="R2517" s="375"/>
      <c r="S2517" s="375"/>
      <c r="T2517" s="375"/>
      <c r="U2517" s="376"/>
      <c r="W2517" s="375"/>
      <c r="X2517" s="375"/>
      <c r="Y2517" s="375"/>
      <c r="Z2517" s="375"/>
      <c r="AA2517" s="375"/>
      <c r="AB2517" s="375"/>
      <c r="AC2517" s="375"/>
      <c r="AD2517" s="375"/>
      <c r="AE2517" s="375"/>
      <c r="AF2517" s="375"/>
      <c r="AG2517" s="375"/>
      <c r="AH2517" s="375"/>
      <c r="AI2517" s="375"/>
      <c r="AJ2517" s="375"/>
      <c r="AK2517" s="375"/>
      <c r="AL2517" s="352"/>
      <c r="AM2517" s="375"/>
      <c r="AN2517" s="375"/>
      <c r="AO2517" s="375"/>
    </row>
    <row r="2518" spans="1:41" s="377" customFormat="1" ht="48" customHeight="1" x14ac:dyDescent="0.3">
      <c r="A2518" s="473"/>
      <c r="B2518" s="89">
        <v>71916000</v>
      </c>
      <c r="C2518" s="8" t="s">
        <v>24</v>
      </c>
      <c r="D2518" s="8"/>
      <c r="E2518" s="13"/>
      <c r="F2518" s="178"/>
      <c r="G2518" s="49"/>
      <c r="H2518" s="150"/>
      <c r="I2518" s="178"/>
      <c r="J2518" s="5" t="s">
        <v>185</v>
      </c>
      <c r="K2518" s="2">
        <v>20</v>
      </c>
      <c r="L2518" s="189">
        <v>527159</v>
      </c>
      <c r="M2518" s="189"/>
      <c r="N2518" s="144"/>
      <c r="O2518" s="189">
        <f>L2518*95/100</f>
        <v>500801.05</v>
      </c>
      <c r="P2518" s="186">
        <f>L2518-O2518</f>
        <v>26357.950000000012</v>
      </c>
      <c r="Q2518" s="186">
        <f t="shared" si="869"/>
        <v>527159</v>
      </c>
      <c r="R2518" s="375"/>
      <c r="S2518" s="375"/>
      <c r="T2518" s="375"/>
      <c r="U2518" s="376"/>
      <c r="W2518" s="375"/>
      <c r="X2518" s="375"/>
      <c r="Y2518" s="375"/>
      <c r="Z2518" s="375"/>
      <c r="AA2518" s="375"/>
      <c r="AB2518" s="375"/>
      <c r="AC2518" s="375"/>
      <c r="AD2518" s="375"/>
      <c r="AE2518" s="375"/>
      <c r="AF2518" s="375"/>
      <c r="AG2518" s="375"/>
      <c r="AH2518" s="375"/>
      <c r="AI2518" s="375"/>
      <c r="AJ2518" s="375"/>
      <c r="AK2518" s="375"/>
      <c r="AL2518" s="352"/>
      <c r="AM2518" s="375"/>
      <c r="AN2518" s="375"/>
      <c r="AO2518" s="375"/>
    </row>
    <row r="2519" spans="1:41" s="357" customFormat="1" ht="18.75" x14ac:dyDescent="0.3">
      <c r="A2519" s="488">
        <v>32</v>
      </c>
      <c r="B2519" s="89">
        <v>71916000</v>
      </c>
      <c r="C2519" s="8" t="s">
        <v>24</v>
      </c>
      <c r="D2519" s="8" t="s">
        <v>151</v>
      </c>
      <c r="E2519" s="13" t="s">
        <v>158</v>
      </c>
      <c r="F2519" s="178" t="s">
        <v>307</v>
      </c>
      <c r="G2519" s="49" t="s">
        <v>68</v>
      </c>
      <c r="H2519" s="150">
        <v>4334.2</v>
      </c>
      <c r="I2519" s="178">
        <v>249</v>
      </c>
      <c r="J2519" s="5" t="s">
        <v>184</v>
      </c>
      <c r="K2519" s="20" t="s">
        <v>5</v>
      </c>
      <c r="L2519" s="189">
        <f>L2520+L2521</f>
        <v>420053</v>
      </c>
      <c r="M2519" s="189">
        <f t="shared" ref="M2519:P2519" si="875">M2520+M2521</f>
        <v>20000</v>
      </c>
      <c r="N2519" s="189">
        <f t="shared" si="875"/>
        <v>0</v>
      </c>
      <c r="O2519" s="189">
        <f t="shared" si="875"/>
        <v>380050.35</v>
      </c>
      <c r="P2519" s="189">
        <f t="shared" si="875"/>
        <v>20002.650000000023</v>
      </c>
      <c r="Q2519" s="186">
        <f t="shared" si="869"/>
        <v>420053</v>
      </c>
      <c r="R2519" s="356"/>
      <c r="S2519" s="356"/>
      <c r="T2519" s="356"/>
      <c r="U2519" s="353"/>
      <c r="V2519" s="356"/>
      <c r="W2519" s="356"/>
      <c r="X2519" s="356"/>
      <c r="Y2519" s="356"/>
      <c r="Z2519" s="356"/>
      <c r="AA2519" s="356"/>
      <c r="AB2519" s="356"/>
      <c r="AC2519" s="356"/>
      <c r="AD2519" s="356"/>
      <c r="AE2519" s="356"/>
      <c r="AF2519" s="356"/>
      <c r="AG2519" s="356"/>
      <c r="AH2519" s="356"/>
      <c r="AI2519" s="356"/>
      <c r="AJ2519" s="356"/>
      <c r="AK2519" s="356"/>
      <c r="AL2519" s="352"/>
      <c r="AM2519" s="356"/>
      <c r="AN2519" s="356"/>
      <c r="AO2519" s="356"/>
    </row>
    <row r="2520" spans="1:41" s="377" customFormat="1" ht="19.5" customHeight="1" x14ac:dyDescent="0.3">
      <c r="A2520" s="489"/>
      <c r="B2520" s="89">
        <v>71916000</v>
      </c>
      <c r="C2520" s="8" t="s">
        <v>24</v>
      </c>
      <c r="D2520" s="8"/>
      <c r="E2520" s="8"/>
      <c r="F2520" s="101"/>
      <c r="G2520" s="49"/>
      <c r="H2520" s="143"/>
      <c r="I2520" s="101"/>
      <c r="J2520" s="443" t="s">
        <v>303</v>
      </c>
      <c r="K2520" s="85" t="s">
        <v>298</v>
      </c>
      <c r="L2520" s="189">
        <v>20000</v>
      </c>
      <c r="M2520" s="189">
        <v>20000</v>
      </c>
      <c r="N2520" s="189"/>
      <c r="O2520" s="189"/>
      <c r="P2520" s="189"/>
      <c r="Q2520" s="186">
        <f t="shared" si="869"/>
        <v>20000</v>
      </c>
      <c r="R2520" s="375"/>
      <c r="S2520" s="375"/>
      <c r="T2520" s="375"/>
      <c r="U2520" s="376"/>
      <c r="W2520" s="375"/>
      <c r="X2520" s="375"/>
      <c r="Y2520" s="375"/>
      <c r="Z2520" s="375"/>
      <c r="AA2520" s="375"/>
      <c r="AB2520" s="375"/>
      <c r="AC2520" s="375"/>
      <c r="AD2520" s="375"/>
      <c r="AE2520" s="375"/>
      <c r="AF2520" s="375"/>
      <c r="AG2520" s="375"/>
      <c r="AH2520" s="375"/>
      <c r="AI2520" s="375"/>
      <c r="AJ2520" s="375"/>
      <c r="AK2520" s="375"/>
      <c r="AL2520" s="352"/>
      <c r="AM2520" s="375"/>
      <c r="AN2520" s="375"/>
      <c r="AO2520" s="375"/>
    </row>
    <row r="2521" spans="1:41" s="357" customFormat="1" ht="48" customHeight="1" x14ac:dyDescent="0.3">
      <c r="A2521" s="490"/>
      <c r="B2521" s="89">
        <v>71916000</v>
      </c>
      <c r="C2521" s="8" t="s">
        <v>24</v>
      </c>
      <c r="D2521" s="8"/>
      <c r="E2521" s="13"/>
      <c r="F2521" s="178"/>
      <c r="G2521" s="49"/>
      <c r="H2521" s="150"/>
      <c r="I2521" s="178"/>
      <c r="J2521" s="5" t="s">
        <v>185</v>
      </c>
      <c r="K2521" s="20">
        <v>20</v>
      </c>
      <c r="L2521" s="189">
        <v>400053</v>
      </c>
      <c r="M2521" s="189"/>
      <c r="N2521" s="144"/>
      <c r="O2521" s="189">
        <f>L2521*95/100</f>
        <v>380050.35</v>
      </c>
      <c r="P2521" s="186">
        <f>L2521-O2521</f>
        <v>20002.650000000023</v>
      </c>
      <c r="Q2521" s="186">
        <f t="shared" si="869"/>
        <v>400053</v>
      </c>
      <c r="R2521" s="356"/>
      <c r="S2521" s="356"/>
      <c r="T2521" s="356"/>
      <c r="U2521" s="353"/>
      <c r="V2521" s="356"/>
      <c r="W2521" s="356"/>
      <c r="X2521" s="356"/>
      <c r="Y2521" s="356"/>
      <c r="Z2521" s="356"/>
      <c r="AA2521" s="356"/>
      <c r="AB2521" s="356"/>
      <c r="AC2521" s="356"/>
      <c r="AD2521" s="356"/>
      <c r="AE2521" s="356"/>
      <c r="AF2521" s="356"/>
      <c r="AG2521" s="356"/>
      <c r="AH2521" s="356"/>
      <c r="AI2521" s="356"/>
      <c r="AJ2521" s="356"/>
      <c r="AK2521" s="356"/>
      <c r="AL2521" s="352"/>
      <c r="AM2521" s="356"/>
      <c r="AN2521" s="356"/>
      <c r="AO2521" s="356"/>
    </row>
    <row r="2522" spans="1:41" s="377" customFormat="1" ht="18.75" x14ac:dyDescent="0.3">
      <c r="A2522" s="488">
        <v>33</v>
      </c>
      <c r="B2522" s="89">
        <v>71916000</v>
      </c>
      <c r="C2522" s="8" t="s">
        <v>24</v>
      </c>
      <c r="D2522" s="8" t="s">
        <v>151</v>
      </c>
      <c r="E2522" s="13" t="s">
        <v>158</v>
      </c>
      <c r="F2522" s="178">
        <v>4</v>
      </c>
      <c r="G2522" s="49" t="s">
        <v>68</v>
      </c>
      <c r="H2522" s="150">
        <v>2866.5</v>
      </c>
      <c r="I2522" s="178">
        <v>165</v>
      </c>
      <c r="J2522" s="448" t="s">
        <v>184</v>
      </c>
      <c r="K2522" s="2" t="s">
        <v>5</v>
      </c>
      <c r="L2522" s="189">
        <f>L2523+L2524</f>
        <v>376047</v>
      </c>
      <c r="M2522" s="189">
        <f t="shared" ref="M2522:P2522" si="876">M2523+M2524</f>
        <v>20000</v>
      </c>
      <c r="N2522" s="189">
        <f t="shared" si="876"/>
        <v>0</v>
      </c>
      <c r="O2522" s="189">
        <f t="shared" si="876"/>
        <v>338244.65</v>
      </c>
      <c r="P2522" s="189">
        <f t="shared" si="876"/>
        <v>17802.349999999977</v>
      </c>
      <c r="Q2522" s="186">
        <f t="shared" si="869"/>
        <v>376047</v>
      </c>
      <c r="R2522" s="375"/>
      <c r="S2522" s="375"/>
      <c r="T2522" s="375"/>
      <c r="U2522" s="376"/>
      <c r="W2522" s="375"/>
      <c r="X2522" s="375"/>
      <c r="Y2522" s="375"/>
      <c r="Z2522" s="375"/>
      <c r="AA2522" s="375"/>
      <c r="AB2522" s="375"/>
      <c r="AC2522" s="375"/>
      <c r="AD2522" s="375"/>
      <c r="AE2522" s="375"/>
      <c r="AF2522" s="375"/>
      <c r="AG2522" s="375"/>
      <c r="AH2522" s="375"/>
      <c r="AI2522" s="375"/>
      <c r="AJ2522" s="375"/>
      <c r="AK2522" s="375"/>
      <c r="AL2522" s="352"/>
      <c r="AM2522" s="375"/>
      <c r="AN2522" s="375"/>
      <c r="AO2522" s="375"/>
    </row>
    <row r="2523" spans="1:41" s="377" customFormat="1" ht="19.5" customHeight="1" x14ac:dyDescent="0.3">
      <c r="A2523" s="489"/>
      <c r="B2523" s="89">
        <v>71916000</v>
      </c>
      <c r="C2523" s="8" t="s">
        <v>24</v>
      </c>
      <c r="D2523" s="8"/>
      <c r="E2523" s="8"/>
      <c r="F2523" s="101"/>
      <c r="G2523" s="49"/>
      <c r="H2523" s="143"/>
      <c r="I2523" s="101"/>
      <c r="J2523" s="443" t="s">
        <v>303</v>
      </c>
      <c r="K2523" s="85" t="s">
        <v>298</v>
      </c>
      <c r="L2523" s="189">
        <v>20000</v>
      </c>
      <c r="M2523" s="189">
        <v>20000</v>
      </c>
      <c r="N2523" s="189"/>
      <c r="O2523" s="189"/>
      <c r="P2523" s="189"/>
      <c r="Q2523" s="186">
        <f t="shared" si="869"/>
        <v>20000</v>
      </c>
      <c r="R2523" s="375"/>
      <c r="S2523" s="375"/>
      <c r="T2523" s="375"/>
      <c r="U2523" s="376"/>
      <c r="W2523" s="375"/>
      <c r="X2523" s="375"/>
      <c r="Y2523" s="375"/>
      <c r="Z2523" s="375"/>
      <c r="AA2523" s="375"/>
      <c r="AB2523" s="375"/>
      <c r="AC2523" s="375"/>
      <c r="AD2523" s="375"/>
      <c r="AE2523" s="375"/>
      <c r="AF2523" s="375"/>
      <c r="AG2523" s="375"/>
      <c r="AH2523" s="375"/>
      <c r="AI2523" s="375"/>
      <c r="AJ2523" s="375"/>
      <c r="AK2523" s="375"/>
      <c r="AL2523" s="352"/>
      <c r="AM2523" s="375"/>
      <c r="AN2523" s="375"/>
      <c r="AO2523" s="375"/>
    </row>
    <row r="2524" spans="1:41" s="377" customFormat="1" ht="48" customHeight="1" x14ac:dyDescent="0.3">
      <c r="A2524" s="490"/>
      <c r="B2524" s="89">
        <v>71916000</v>
      </c>
      <c r="C2524" s="8" t="s">
        <v>24</v>
      </c>
      <c r="D2524" s="8"/>
      <c r="E2524" s="8"/>
      <c r="F2524" s="101"/>
      <c r="G2524" s="49"/>
      <c r="H2524" s="143"/>
      <c r="I2524" s="101"/>
      <c r="J2524" s="5" t="s">
        <v>185</v>
      </c>
      <c r="K2524" s="2">
        <v>20</v>
      </c>
      <c r="L2524" s="189">
        <v>356047</v>
      </c>
      <c r="M2524" s="189"/>
      <c r="N2524" s="144"/>
      <c r="O2524" s="189">
        <f>L2524*95/100</f>
        <v>338244.65</v>
      </c>
      <c r="P2524" s="186">
        <f>L2524-O2524</f>
        <v>17802.349999999977</v>
      </c>
      <c r="Q2524" s="186">
        <f t="shared" si="869"/>
        <v>356047</v>
      </c>
      <c r="R2524" s="375"/>
      <c r="S2524" s="375"/>
      <c r="T2524" s="375"/>
      <c r="U2524" s="376"/>
      <c r="W2524" s="375"/>
      <c r="X2524" s="375"/>
      <c r="Y2524" s="375"/>
      <c r="Z2524" s="375"/>
      <c r="AA2524" s="375"/>
      <c r="AB2524" s="375"/>
      <c r="AC2524" s="375"/>
      <c r="AD2524" s="375"/>
      <c r="AE2524" s="375"/>
      <c r="AF2524" s="375"/>
      <c r="AG2524" s="375"/>
      <c r="AH2524" s="375"/>
      <c r="AI2524" s="375"/>
      <c r="AJ2524" s="375"/>
      <c r="AK2524" s="375"/>
      <c r="AL2524" s="352"/>
      <c r="AM2524" s="375"/>
      <c r="AN2524" s="375"/>
      <c r="AO2524" s="375"/>
    </row>
    <row r="2525" spans="1:41" s="377" customFormat="1" ht="18.75" x14ac:dyDescent="0.3">
      <c r="A2525" s="477">
        <v>34</v>
      </c>
      <c r="B2525" s="89">
        <v>71916000</v>
      </c>
      <c r="C2525" s="8" t="s">
        <v>24</v>
      </c>
      <c r="D2525" s="8" t="s">
        <v>151</v>
      </c>
      <c r="E2525" s="8" t="s">
        <v>158</v>
      </c>
      <c r="F2525" s="101">
        <v>14</v>
      </c>
      <c r="G2525" s="49" t="s">
        <v>68</v>
      </c>
      <c r="H2525" s="143">
        <v>2915.1</v>
      </c>
      <c r="I2525" s="101">
        <v>168</v>
      </c>
      <c r="J2525" s="448" t="s">
        <v>184</v>
      </c>
      <c r="K2525" s="2" t="s">
        <v>5</v>
      </c>
      <c r="L2525" s="189">
        <f>L2526+L2527</f>
        <v>378565</v>
      </c>
      <c r="M2525" s="189">
        <f t="shared" ref="M2525:P2525" si="877">M2526+M2527</f>
        <v>20000</v>
      </c>
      <c r="N2525" s="189">
        <f t="shared" si="877"/>
        <v>0</v>
      </c>
      <c r="O2525" s="189">
        <f t="shared" si="877"/>
        <v>340636.75</v>
      </c>
      <c r="P2525" s="189">
        <f t="shared" si="877"/>
        <v>17928.25</v>
      </c>
      <c r="Q2525" s="186">
        <f t="shared" si="869"/>
        <v>378565</v>
      </c>
      <c r="R2525" s="375"/>
      <c r="S2525" s="375"/>
      <c r="T2525" s="375"/>
      <c r="U2525" s="376"/>
      <c r="W2525" s="375"/>
      <c r="X2525" s="375"/>
      <c r="Y2525" s="375"/>
      <c r="Z2525" s="375"/>
      <c r="AA2525" s="375"/>
      <c r="AB2525" s="375"/>
      <c r="AC2525" s="375"/>
      <c r="AD2525" s="375"/>
      <c r="AE2525" s="375"/>
      <c r="AF2525" s="375"/>
      <c r="AG2525" s="375"/>
      <c r="AH2525" s="375"/>
      <c r="AI2525" s="375"/>
      <c r="AJ2525" s="375"/>
      <c r="AK2525" s="375"/>
      <c r="AL2525" s="352"/>
      <c r="AM2525" s="375"/>
      <c r="AN2525" s="375"/>
      <c r="AO2525" s="375"/>
    </row>
    <row r="2526" spans="1:41" s="377" customFormat="1" ht="19.5" customHeight="1" x14ac:dyDescent="0.3">
      <c r="A2526" s="478"/>
      <c r="B2526" s="89">
        <v>71916000</v>
      </c>
      <c r="C2526" s="8" t="s">
        <v>24</v>
      </c>
      <c r="D2526" s="8"/>
      <c r="E2526" s="8"/>
      <c r="F2526" s="101"/>
      <c r="G2526" s="49"/>
      <c r="H2526" s="143"/>
      <c r="I2526" s="101"/>
      <c r="J2526" s="443" t="s">
        <v>303</v>
      </c>
      <c r="K2526" s="85" t="s">
        <v>298</v>
      </c>
      <c r="L2526" s="189">
        <v>20000</v>
      </c>
      <c r="M2526" s="189">
        <v>20000</v>
      </c>
      <c r="N2526" s="189"/>
      <c r="O2526" s="189"/>
      <c r="P2526" s="189"/>
      <c r="Q2526" s="186">
        <f t="shared" si="869"/>
        <v>20000</v>
      </c>
      <c r="R2526" s="375"/>
      <c r="S2526" s="375"/>
      <c r="T2526" s="375"/>
      <c r="U2526" s="376"/>
      <c r="W2526" s="375"/>
      <c r="X2526" s="375"/>
      <c r="Y2526" s="375"/>
      <c r="Z2526" s="375"/>
      <c r="AA2526" s="375"/>
      <c r="AB2526" s="375"/>
      <c r="AC2526" s="375"/>
      <c r="AD2526" s="375"/>
      <c r="AE2526" s="375"/>
      <c r="AF2526" s="375"/>
      <c r="AG2526" s="375"/>
      <c r="AH2526" s="375"/>
      <c r="AI2526" s="375"/>
      <c r="AJ2526" s="375"/>
      <c r="AK2526" s="375"/>
      <c r="AL2526" s="352"/>
      <c r="AM2526" s="375"/>
      <c r="AN2526" s="375"/>
      <c r="AO2526" s="375"/>
    </row>
    <row r="2527" spans="1:41" s="377" customFormat="1" ht="48" customHeight="1" x14ac:dyDescent="0.3">
      <c r="A2527" s="479"/>
      <c r="B2527" s="89">
        <v>71916000</v>
      </c>
      <c r="C2527" s="8" t="s">
        <v>24</v>
      </c>
      <c r="D2527" s="8"/>
      <c r="E2527" s="8"/>
      <c r="F2527" s="101"/>
      <c r="G2527" s="49"/>
      <c r="H2527" s="143"/>
      <c r="I2527" s="101"/>
      <c r="J2527" s="5" t="s">
        <v>185</v>
      </c>
      <c r="K2527" s="2">
        <v>20</v>
      </c>
      <c r="L2527" s="189">
        <v>358565</v>
      </c>
      <c r="M2527" s="189"/>
      <c r="N2527" s="144"/>
      <c r="O2527" s="189">
        <f>L2527*95/100</f>
        <v>340636.75</v>
      </c>
      <c r="P2527" s="186">
        <f>L2527-O2527</f>
        <v>17928.25</v>
      </c>
      <c r="Q2527" s="186">
        <f t="shared" si="869"/>
        <v>358565</v>
      </c>
      <c r="R2527" s="375"/>
      <c r="S2527" s="375"/>
      <c r="T2527" s="375"/>
      <c r="U2527" s="376"/>
      <c r="W2527" s="375"/>
      <c r="X2527" s="375"/>
      <c r="Y2527" s="375"/>
      <c r="Z2527" s="375"/>
      <c r="AA2527" s="375"/>
      <c r="AB2527" s="375"/>
      <c r="AC2527" s="375"/>
      <c r="AD2527" s="375"/>
      <c r="AE2527" s="375"/>
      <c r="AF2527" s="375"/>
      <c r="AG2527" s="375"/>
      <c r="AH2527" s="375"/>
      <c r="AI2527" s="375"/>
      <c r="AJ2527" s="375"/>
      <c r="AK2527" s="375"/>
      <c r="AL2527" s="352"/>
      <c r="AM2527" s="375"/>
      <c r="AN2527" s="375"/>
      <c r="AO2527" s="375"/>
    </row>
    <row r="2528" spans="1:41" s="377" customFormat="1" ht="18.75" x14ac:dyDescent="0.3">
      <c r="A2528" s="477">
        <v>35</v>
      </c>
      <c r="B2528" s="89">
        <v>71916000</v>
      </c>
      <c r="C2528" s="8" t="s">
        <v>24</v>
      </c>
      <c r="D2528" s="8" t="s">
        <v>151</v>
      </c>
      <c r="E2528" s="8" t="s">
        <v>158</v>
      </c>
      <c r="F2528" s="101">
        <v>15</v>
      </c>
      <c r="G2528" s="49" t="s">
        <v>68</v>
      </c>
      <c r="H2528" s="151">
        <v>5785.6</v>
      </c>
      <c r="I2528" s="101">
        <v>269</v>
      </c>
      <c r="J2528" s="448" t="s">
        <v>184</v>
      </c>
      <c r="K2528" s="2" t="s">
        <v>5</v>
      </c>
      <c r="L2528" s="189">
        <f>L2529+L2530</f>
        <v>464691</v>
      </c>
      <c r="M2528" s="189">
        <f t="shared" ref="M2528:P2528" si="878">M2529+M2530</f>
        <v>20000</v>
      </c>
      <c r="N2528" s="189">
        <f t="shared" si="878"/>
        <v>0</v>
      </c>
      <c r="O2528" s="189">
        <f t="shared" si="878"/>
        <v>422456.45</v>
      </c>
      <c r="P2528" s="189">
        <f t="shared" si="878"/>
        <v>22234.549999999988</v>
      </c>
      <c r="Q2528" s="186">
        <f t="shared" si="869"/>
        <v>464691</v>
      </c>
      <c r="R2528" s="375"/>
      <c r="S2528" s="375"/>
      <c r="T2528" s="375"/>
      <c r="U2528" s="376"/>
      <c r="W2528" s="375"/>
      <c r="X2528" s="375"/>
      <c r="Y2528" s="375"/>
      <c r="Z2528" s="375"/>
      <c r="AA2528" s="375"/>
      <c r="AB2528" s="375"/>
      <c r="AC2528" s="375"/>
      <c r="AD2528" s="375"/>
      <c r="AE2528" s="375"/>
      <c r="AF2528" s="375"/>
      <c r="AG2528" s="375"/>
      <c r="AH2528" s="375"/>
      <c r="AI2528" s="375"/>
      <c r="AJ2528" s="375"/>
      <c r="AK2528" s="375"/>
      <c r="AL2528" s="352"/>
      <c r="AM2528" s="375"/>
      <c r="AN2528" s="375"/>
      <c r="AO2528" s="375"/>
    </row>
    <row r="2529" spans="1:41" s="377" customFormat="1" ht="19.5" customHeight="1" x14ac:dyDescent="0.3">
      <c r="A2529" s="478"/>
      <c r="B2529" s="89">
        <v>71916000</v>
      </c>
      <c r="C2529" s="8" t="s">
        <v>24</v>
      </c>
      <c r="D2529" s="8"/>
      <c r="E2529" s="8"/>
      <c r="F2529" s="101"/>
      <c r="G2529" s="49"/>
      <c r="H2529" s="143"/>
      <c r="I2529" s="101"/>
      <c r="J2529" s="443" t="s">
        <v>303</v>
      </c>
      <c r="K2529" s="85" t="s">
        <v>298</v>
      </c>
      <c r="L2529" s="189">
        <v>20000</v>
      </c>
      <c r="M2529" s="189">
        <v>20000</v>
      </c>
      <c r="N2529" s="189"/>
      <c r="O2529" s="189"/>
      <c r="P2529" s="189"/>
      <c r="Q2529" s="186">
        <f t="shared" si="869"/>
        <v>20000</v>
      </c>
      <c r="R2529" s="375"/>
      <c r="S2529" s="375"/>
      <c r="T2529" s="375"/>
      <c r="U2529" s="376"/>
      <c r="W2529" s="375"/>
      <c r="X2529" s="375"/>
      <c r="Y2529" s="375"/>
      <c r="Z2529" s="375"/>
      <c r="AA2529" s="375"/>
      <c r="AB2529" s="375"/>
      <c r="AC2529" s="375"/>
      <c r="AD2529" s="375"/>
      <c r="AE2529" s="375"/>
      <c r="AF2529" s="375"/>
      <c r="AG2529" s="375"/>
      <c r="AH2529" s="375"/>
      <c r="AI2529" s="375"/>
      <c r="AJ2529" s="375"/>
      <c r="AK2529" s="375"/>
      <c r="AL2529" s="352"/>
      <c r="AM2529" s="375"/>
      <c r="AN2529" s="375"/>
      <c r="AO2529" s="375"/>
    </row>
    <row r="2530" spans="1:41" s="377" customFormat="1" ht="48" customHeight="1" x14ac:dyDescent="0.3">
      <c r="A2530" s="479"/>
      <c r="B2530" s="89">
        <v>71916000</v>
      </c>
      <c r="C2530" s="8" t="s">
        <v>24</v>
      </c>
      <c r="D2530" s="8"/>
      <c r="E2530" s="8"/>
      <c r="F2530" s="101"/>
      <c r="G2530" s="49"/>
      <c r="H2530" s="143"/>
      <c r="I2530" s="101"/>
      <c r="J2530" s="5" t="s">
        <v>185</v>
      </c>
      <c r="K2530" s="2">
        <v>20</v>
      </c>
      <c r="L2530" s="189">
        <v>444691</v>
      </c>
      <c r="M2530" s="189"/>
      <c r="N2530" s="144"/>
      <c r="O2530" s="189">
        <f>L2530*95/100</f>
        <v>422456.45</v>
      </c>
      <c r="P2530" s="186">
        <f>L2530-O2530</f>
        <v>22234.549999999988</v>
      </c>
      <c r="Q2530" s="186">
        <f t="shared" si="869"/>
        <v>444691</v>
      </c>
      <c r="R2530" s="375"/>
      <c r="S2530" s="375"/>
      <c r="T2530" s="375"/>
      <c r="U2530" s="376"/>
      <c r="W2530" s="375"/>
      <c r="X2530" s="375"/>
      <c r="Y2530" s="375"/>
      <c r="Z2530" s="375"/>
      <c r="AA2530" s="375"/>
      <c r="AB2530" s="375"/>
      <c r="AC2530" s="375"/>
      <c r="AD2530" s="375"/>
      <c r="AE2530" s="375"/>
      <c r="AF2530" s="375"/>
      <c r="AG2530" s="375"/>
      <c r="AH2530" s="375"/>
      <c r="AI2530" s="375"/>
      <c r="AJ2530" s="375"/>
      <c r="AK2530" s="375"/>
      <c r="AL2530" s="352"/>
      <c r="AM2530" s="375"/>
      <c r="AN2530" s="375"/>
      <c r="AO2530" s="375"/>
    </row>
    <row r="2531" spans="1:41" s="377" customFormat="1" ht="18.75" x14ac:dyDescent="0.3">
      <c r="A2531" s="471">
        <v>36</v>
      </c>
      <c r="B2531" s="89">
        <v>71916000</v>
      </c>
      <c r="C2531" s="8" t="s">
        <v>24</v>
      </c>
      <c r="D2531" s="8" t="s">
        <v>151</v>
      </c>
      <c r="E2531" s="8" t="s">
        <v>79</v>
      </c>
      <c r="F2531" s="101">
        <v>5</v>
      </c>
      <c r="G2531" s="49" t="s">
        <v>68</v>
      </c>
      <c r="H2531" s="143">
        <v>7183.8</v>
      </c>
      <c r="I2531" s="101">
        <v>277</v>
      </c>
      <c r="J2531" s="448" t="s">
        <v>184</v>
      </c>
      <c r="K2531" s="2" t="s">
        <v>5</v>
      </c>
      <c r="L2531" s="189">
        <f>L2532+L2533</f>
        <v>486970</v>
      </c>
      <c r="M2531" s="189">
        <f t="shared" ref="M2531:P2531" si="879">M2532+M2533</f>
        <v>20000</v>
      </c>
      <c r="N2531" s="189">
        <f t="shared" si="879"/>
        <v>0</v>
      </c>
      <c r="O2531" s="189">
        <f t="shared" si="879"/>
        <v>443621.5</v>
      </c>
      <c r="P2531" s="189">
        <f t="shared" si="879"/>
        <v>23348.5</v>
      </c>
      <c r="Q2531" s="186">
        <f t="shared" si="869"/>
        <v>486970</v>
      </c>
      <c r="R2531" s="375"/>
      <c r="S2531" s="375"/>
      <c r="T2531" s="375"/>
      <c r="U2531" s="376"/>
      <c r="W2531" s="375"/>
      <c r="X2531" s="375"/>
      <c r="Y2531" s="375"/>
      <c r="Z2531" s="375"/>
      <c r="AA2531" s="375"/>
      <c r="AB2531" s="375"/>
      <c r="AC2531" s="375"/>
      <c r="AD2531" s="375"/>
      <c r="AE2531" s="375"/>
      <c r="AF2531" s="375"/>
      <c r="AG2531" s="375"/>
      <c r="AH2531" s="375"/>
      <c r="AI2531" s="375"/>
      <c r="AJ2531" s="375"/>
      <c r="AK2531" s="375"/>
      <c r="AL2531" s="352"/>
      <c r="AM2531" s="375"/>
      <c r="AN2531" s="375"/>
      <c r="AO2531" s="375"/>
    </row>
    <row r="2532" spans="1:41" s="377" customFormat="1" ht="19.5" customHeight="1" x14ac:dyDescent="0.3">
      <c r="A2532" s="472"/>
      <c r="B2532" s="89">
        <v>71916000</v>
      </c>
      <c r="C2532" s="8" t="s">
        <v>24</v>
      </c>
      <c r="D2532" s="8"/>
      <c r="E2532" s="8"/>
      <c r="F2532" s="101"/>
      <c r="G2532" s="49"/>
      <c r="H2532" s="143"/>
      <c r="I2532" s="101"/>
      <c r="J2532" s="443" t="s">
        <v>303</v>
      </c>
      <c r="K2532" s="85" t="s">
        <v>298</v>
      </c>
      <c r="L2532" s="189">
        <v>20000</v>
      </c>
      <c r="M2532" s="189">
        <v>20000</v>
      </c>
      <c r="N2532" s="189"/>
      <c r="O2532" s="189"/>
      <c r="P2532" s="189"/>
      <c r="Q2532" s="186">
        <f t="shared" si="869"/>
        <v>20000</v>
      </c>
      <c r="R2532" s="375"/>
      <c r="S2532" s="375"/>
      <c r="T2532" s="375"/>
      <c r="U2532" s="376"/>
      <c r="W2532" s="375"/>
      <c r="X2532" s="375"/>
      <c r="Y2532" s="375"/>
      <c r="Z2532" s="375"/>
      <c r="AA2532" s="375"/>
      <c r="AB2532" s="375"/>
      <c r="AC2532" s="375"/>
      <c r="AD2532" s="375"/>
      <c r="AE2532" s="375"/>
      <c r="AF2532" s="375"/>
      <c r="AG2532" s="375"/>
      <c r="AH2532" s="375"/>
      <c r="AI2532" s="375"/>
      <c r="AJ2532" s="375"/>
      <c r="AK2532" s="375"/>
      <c r="AL2532" s="352"/>
      <c r="AM2532" s="375"/>
      <c r="AN2532" s="375"/>
      <c r="AO2532" s="375"/>
    </row>
    <row r="2533" spans="1:41" s="362" customFormat="1" ht="48" customHeight="1" x14ac:dyDescent="0.3">
      <c r="A2533" s="473"/>
      <c r="B2533" s="89">
        <v>71916000</v>
      </c>
      <c r="C2533" s="8" t="s">
        <v>24</v>
      </c>
      <c r="D2533" s="8"/>
      <c r="E2533" s="8"/>
      <c r="F2533" s="101"/>
      <c r="G2533" s="49"/>
      <c r="H2533" s="143"/>
      <c r="I2533" s="101"/>
      <c r="J2533" s="5" t="s">
        <v>185</v>
      </c>
      <c r="K2533" s="2">
        <v>20</v>
      </c>
      <c r="L2533" s="189">
        <v>466970</v>
      </c>
      <c r="M2533" s="189"/>
      <c r="N2533" s="144"/>
      <c r="O2533" s="189">
        <f>L2533*95/100</f>
        <v>443621.5</v>
      </c>
      <c r="P2533" s="186">
        <f>L2533-O2533</f>
        <v>23348.5</v>
      </c>
      <c r="Q2533" s="186">
        <f t="shared" si="869"/>
        <v>466970</v>
      </c>
      <c r="R2533" s="360"/>
      <c r="S2533" s="360"/>
      <c r="T2533" s="360"/>
      <c r="U2533" s="378"/>
      <c r="W2533" s="360"/>
      <c r="X2533" s="360"/>
      <c r="Y2533" s="360"/>
      <c r="Z2533" s="360"/>
      <c r="AA2533" s="360"/>
      <c r="AB2533" s="360"/>
      <c r="AC2533" s="360"/>
      <c r="AD2533" s="360"/>
      <c r="AE2533" s="360"/>
      <c r="AF2533" s="360"/>
      <c r="AG2533" s="360"/>
      <c r="AH2533" s="360"/>
      <c r="AI2533" s="360"/>
      <c r="AJ2533" s="360"/>
      <c r="AK2533" s="360"/>
      <c r="AL2533" s="352"/>
      <c r="AM2533" s="360"/>
      <c r="AN2533" s="360"/>
      <c r="AO2533" s="360"/>
    </row>
    <row r="2534" spans="1:41" s="357" customFormat="1" ht="18.75" x14ac:dyDescent="0.3">
      <c r="A2534" s="477">
        <v>37</v>
      </c>
      <c r="B2534" s="89">
        <v>71916000</v>
      </c>
      <c r="C2534" s="8" t="s">
        <v>24</v>
      </c>
      <c r="D2534" s="8" t="s">
        <v>330</v>
      </c>
      <c r="E2534" s="8" t="s">
        <v>331</v>
      </c>
      <c r="F2534" s="101">
        <v>12</v>
      </c>
      <c r="G2534" s="49" t="s">
        <v>68</v>
      </c>
      <c r="H2534" s="143">
        <v>2091.4</v>
      </c>
      <c r="I2534" s="101">
        <v>75</v>
      </c>
      <c r="J2534" s="448" t="s">
        <v>184</v>
      </c>
      <c r="K2534" s="2" t="s">
        <v>5</v>
      </c>
      <c r="L2534" s="189">
        <f>L2535+L2536</f>
        <v>142773</v>
      </c>
      <c r="M2534" s="189">
        <f t="shared" ref="M2534:P2534" si="880">M2535+M2536</f>
        <v>20000</v>
      </c>
      <c r="N2534" s="189">
        <f t="shared" si="880"/>
        <v>0</v>
      </c>
      <c r="O2534" s="189">
        <f t="shared" si="880"/>
        <v>116634.35</v>
      </c>
      <c r="P2534" s="189">
        <f t="shared" si="880"/>
        <v>6138.6499999999942</v>
      </c>
      <c r="Q2534" s="186">
        <f t="shared" si="869"/>
        <v>142773</v>
      </c>
      <c r="R2534" s="356"/>
      <c r="S2534" s="356"/>
      <c r="T2534" s="356"/>
      <c r="U2534" s="353"/>
      <c r="V2534" s="356"/>
      <c r="W2534" s="356"/>
      <c r="X2534" s="356"/>
      <c r="Y2534" s="356"/>
      <c r="Z2534" s="356"/>
      <c r="AA2534" s="356"/>
      <c r="AB2534" s="356"/>
      <c r="AC2534" s="356"/>
      <c r="AD2534" s="356"/>
      <c r="AE2534" s="356"/>
      <c r="AF2534" s="356"/>
      <c r="AG2534" s="356"/>
      <c r="AH2534" s="356"/>
      <c r="AI2534" s="356"/>
      <c r="AJ2534" s="356"/>
      <c r="AK2534" s="356"/>
      <c r="AL2534" s="352"/>
      <c r="AM2534" s="356"/>
      <c r="AN2534" s="356"/>
      <c r="AO2534" s="356"/>
    </row>
    <row r="2535" spans="1:41" s="377" customFormat="1" ht="19.5" customHeight="1" x14ac:dyDescent="0.3">
      <c r="A2535" s="478"/>
      <c r="B2535" s="89">
        <v>71916000</v>
      </c>
      <c r="C2535" s="8" t="s">
        <v>24</v>
      </c>
      <c r="D2535" s="8"/>
      <c r="E2535" s="8"/>
      <c r="F2535" s="101"/>
      <c r="G2535" s="49"/>
      <c r="H2535" s="143"/>
      <c r="I2535" s="101"/>
      <c r="J2535" s="443" t="s">
        <v>303</v>
      </c>
      <c r="K2535" s="85" t="s">
        <v>298</v>
      </c>
      <c r="L2535" s="189">
        <v>20000</v>
      </c>
      <c r="M2535" s="189">
        <v>20000</v>
      </c>
      <c r="N2535" s="189"/>
      <c r="O2535" s="189"/>
      <c r="P2535" s="189"/>
      <c r="Q2535" s="186">
        <f t="shared" si="869"/>
        <v>20000</v>
      </c>
      <c r="R2535" s="375"/>
      <c r="S2535" s="375"/>
      <c r="T2535" s="375"/>
      <c r="U2535" s="376"/>
      <c r="W2535" s="375"/>
      <c r="X2535" s="375"/>
      <c r="Y2535" s="375"/>
      <c r="Z2535" s="375"/>
      <c r="AA2535" s="375"/>
      <c r="AB2535" s="375"/>
      <c r="AC2535" s="375"/>
      <c r="AD2535" s="375"/>
      <c r="AE2535" s="375"/>
      <c r="AF2535" s="375"/>
      <c r="AG2535" s="375"/>
      <c r="AH2535" s="375"/>
      <c r="AI2535" s="375"/>
      <c r="AJ2535" s="375"/>
      <c r="AK2535" s="375"/>
      <c r="AL2535" s="352"/>
      <c r="AM2535" s="375"/>
      <c r="AN2535" s="375"/>
      <c r="AO2535" s="375"/>
    </row>
    <row r="2536" spans="1:41" s="377" customFormat="1" ht="48" customHeight="1" x14ac:dyDescent="0.3">
      <c r="A2536" s="479"/>
      <c r="B2536" s="89">
        <v>71916000</v>
      </c>
      <c r="C2536" s="8" t="s">
        <v>24</v>
      </c>
      <c r="D2536" s="8"/>
      <c r="E2536" s="8"/>
      <c r="F2536" s="101"/>
      <c r="G2536" s="49"/>
      <c r="H2536" s="143"/>
      <c r="I2536" s="101"/>
      <c r="J2536" s="5" t="s">
        <v>185</v>
      </c>
      <c r="K2536" s="2" t="s">
        <v>25</v>
      </c>
      <c r="L2536" s="189">
        <v>122773</v>
      </c>
      <c r="M2536" s="144"/>
      <c r="N2536" s="195"/>
      <c r="O2536" s="189">
        <f>L2536*95/100</f>
        <v>116634.35</v>
      </c>
      <c r="P2536" s="186">
        <f>L2536-O2536</f>
        <v>6138.6499999999942</v>
      </c>
      <c r="Q2536" s="186">
        <f t="shared" si="869"/>
        <v>122773</v>
      </c>
      <c r="R2536" s="375"/>
      <c r="S2536" s="375"/>
      <c r="T2536" s="375"/>
      <c r="U2536" s="376"/>
      <c r="W2536" s="375"/>
      <c r="X2536" s="375"/>
      <c r="Y2536" s="375"/>
      <c r="Z2536" s="375"/>
      <c r="AA2536" s="375"/>
      <c r="AB2536" s="375"/>
      <c r="AC2536" s="375"/>
      <c r="AD2536" s="375"/>
      <c r="AE2536" s="375"/>
      <c r="AF2536" s="375"/>
      <c r="AG2536" s="375"/>
      <c r="AH2536" s="375"/>
      <c r="AI2536" s="375"/>
      <c r="AJ2536" s="375"/>
      <c r="AK2536" s="375"/>
      <c r="AL2536" s="352"/>
      <c r="AM2536" s="375"/>
      <c r="AN2536" s="375"/>
      <c r="AO2536" s="375"/>
    </row>
    <row r="2537" spans="1:41" s="357" customFormat="1" ht="18.75" x14ac:dyDescent="0.3">
      <c r="A2537" s="477">
        <v>38</v>
      </c>
      <c r="B2537" s="89">
        <v>71916000</v>
      </c>
      <c r="C2537" s="8" t="s">
        <v>24</v>
      </c>
      <c r="D2537" s="8" t="s">
        <v>330</v>
      </c>
      <c r="E2537" s="8" t="s">
        <v>331</v>
      </c>
      <c r="F2537" s="101">
        <v>13</v>
      </c>
      <c r="G2537" s="49" t="s">
        <v>68</v>
      </c>
      <c r="H2537" s="143">
        <v>2115.1</v>
      </c>
      <c r="I2537" s="101">
        <v>79</v>
      </c>
      <c r="J2537" s="448" t="s">
        <v>184</v>
      </c>
      <c r="K2537" s="2" t="s">
        <v>5</v>
      </c>
      <c r="L2537" s="189">
        <f>L2538+L2539</f>
        <v>146178</v>
      </c>
      <c r="M2537" s="189">
        <f t="shared" ref="M2537:P2537" si="881">M2538+M2539</f>
        <v>20000</v>
      </c>
      <c r="N2537" s="189">
        <f t="shared" si="881"/>
        <v>0</v>
      </c>
      <c r="O2537" s="189">
        <f t="shared" si="881"/>
        <v>119869.1</v>
      </c>
      <c r="P2537" s="189">
        <f t="shared" si="881"/>
        <v>6308.8999999999942</v>
      </c>
      <c r="Q2537" s="186">
        <f t="shared" si="869"/>
        <v>146178</v>
      </c>
      <c r="R2537" s="356"/>
      <c r="S2537" s="356"/>
      <c r="T2537" s="356"/>
      <c r="U2537" s="353"/>
      <c r="V2537" s="356"/>
      <c r="W2537" s="356"/>
      <c r="X2537" s="356"/>
      <c r="Y2537" s="356"/>
      <c r="Z2537" s="356"/>
      <c r="AA2537" s="356"/>
      <c r="AB2537" s="356"/>
      <c r="AC2537" s="356"/>
      <c r="AD2537" s="356"/>
      <c r="AE2537" s="356"/>
      <c r="AF2537" s="356"/>
      <c r="AG2537" s="356"/>
      <c r="AH2537" s="356"/>
      <c r="AI2537" s="356"/>
      <c r="AJ2537" s="356"/>
      <c r="AK2537" s="356"/>
      <c r="AL2537" s="352"/>
      <c r="AM2537" s="356"/>
      <c r="AN2537" s="356"/>
      <c r="AO2537" s="356"/>
    </row>
    <row r="2538" spans="1:41" s="377" customFormat="1" ht="19.5" customHeight="1" x14ac:dyDescent="0.3">
      <c r="A2538" s="478"/>
      <c r="B2538" s="89">
        <v>71916000</v>
      </c>
      <c r="C2538" s="8" t="s">
        <v>24</v>
      </c>
      <c r="D2538" s="8"/>
      <c r="E2538" s="8"/>
      <c r="F2538" s="101"/>
      <c r="G2538" s="49"/>
      <c r="H2538" s="143"/>
      <c r="I2538" s="101"/>
      <c r="J2538" s="443" t="s">
        <v>303</v>
      </c>
      <c r="K2538" s="85" t="s">
        <v>298</v>
      </c>
      <c r="L2538" s="189">
        <v>20000</v>
      </c>
      <c r="M2538" s="189">
        <v>20000</v>
      </c>
      <c r="N2538" s="189"/>
      <c r="O2538" s="189"/>
      <c r="P2538" s="189"/>
      <c r="Q2538" s="186">
        <f t="shared" si="869"/>
        <v>20000</v>
      </c>
      <c r="R2538" s="375"/>
      <c r="S2538" s="375"/>
      <c r="T2538" s="375"/>
      <c r="U2538" s="376"/>
      <c r="W2538" s="375"/>
      <c r="X2538" s="375"/>
      <c r="Y2538" s="375"/>
      <c r="Z2538" s="375"/>
      <c r="AA2538" s="375"/>
      <c r="AB2538" s="375"/>
      <c r="AC2538" s="375"/>
      <c r="AD2538" s="375"/>
      <c r="AE2538" s="375"/>
      <c r="AF2538" s="375"/>
      <c r="AG2538" s="375"/>
      <c r="AH2538" s="375"/>
      <c r="AI2538" s="375"/>
      <c r="AJ2538" s="375"/>
      <c r="AK2538" s="375"/>
      <c r="AL2538" s="352"/>
      <c r="AM2538" s="375"/>
      <c r="AN2538" s="375"/>
      <c r="AO2538" s="375"/>
    </row>
    <row r="2539" spans="1:41" s="364" customFormat="1" ht="48" customHeight="1" x14ac:dyDescent="0.3">
      <c r="A2539" s="479"/>
      <c r="B2539" s="89">
        <v>71916000</v>
      </c>
      <c r="C2539" s="8" t="s">
        <v>24</v>
      </c>
      <c r="D2539" s="8"/>
      <c r="E2539" s="8"/>
      <c r="F2539" s="101"/>
      <c r="G2539" s="49"/>
      <c r="H2539" s="143"/>
      <c r="I2539" s="101"/>
      <c r="J2539" s="5" t="s">
        <v>185</v>
      </c>
      <c r="K2539" s="2" t="s">
        <v>25</v>
      </c>
      <c r="L2539" s="189">
        <v>126178</v>
      </c>
      <c r="M2539" s="189"/>
      <c r="N2539" s="144"/>
      <c r="O2539" s="189">
        <f>L2539*95/100</f>
        <v>119869.1</v>
      </c>
      <c r="P2539" s="186">
        <f>L2539-O2539</f>
        <v>6308.8999999999942</v>
      </c>
      <c r="Q2539" s="186">
        <f t="shared" si="869"/>
        <v>126178</v>
      </c>
      <c r="R2539" s="363"/>
      <c r="S2539" s="363"/>
      <c r="T2539" s="363"/>
      <c r="U2539" s="352"/>
      <c r="V2539" s="363"/>
      <c r="W2539" s="363"/>
      <c r="X2539" s="363"/>
      <c r="Y2539" s="363"/>
      <c r="Z2539" s="363"/>
      <c r="AA2539" s="363"/>
      <c r="AB2539" s="363"/>
      <c r="AC2539" s="363"/>
      <c r="AD2539" s="363"/>
      <c r="AE2539" s="363"/>
      <c r="AF2539" s="363"/>
      <c r="AG2539" s="363"/>
      <c r="AH2539" s="363"/>
      <c r="AI2539" s="363"/>
      <c r="AJ2539" s="363"/>
      <c r="AK2539" s="363"/>
      <c r="AL2539" s="352"/>
      <c r="AM2539" s="363"/>
      <c r="AN2539" s="363"/>
      <c r="AO2539" s="363"/>
    </row>
    <row r="2540" spans="1:41" s="359" customFormat="1" ht="15.75" x14ac:dyDescent="0.25">
      <c r="A2540" s="488">
        <v>39</v>
      </c>
      <c r="B2540" s="89">
        <v>71916000</v>
      </c>
      <c r="C2540" s="8" t="s">
        <v>24</v>
      </c>
      <c r="D2540" s="8" t="s">
        <v>330</v>
      </c>
      <c r="E2540" s="8" t="s">
        <v>331</v>
      </c>
      <c r="F2540" s="101">
        <v>14</v>
      </c>
      <c r="G2540" s="49" t="s">
        <v>68</v>
      </c>
      <c r="H2540" s="143">
        <v>2123.5</v>
      </c>
      <c r="I2540" s="101">
        <v>73</v>
      </c>
      <c r="J2540" s="448" t="s">
        <v>184</v>
      </c>
      <c r="K2540" s="2" t="s">
        <v>5</v>
      </c>
      <c r="L2540" s="189">
        <f>L2541+L2542</f>
        <v>144156</v>
      </c>
      <c r="M2540" s="189">
        <f t="shared" ref="M2540:P2540" si="882">M2541+M2542</f>
        <v>20000</v>
      </c>
      <c r="N2540" s="189">
        <f t="shared" si="882"/>
        <v>0</v>
      </c>
      <c r="O2540" s="189">
        <f t="shared" si="882"/>
        <v>117948.2</v>
      </c>
      <c r="P2540" s="189">
        <f t="shared" si="882"/>
        <v>6207.8000000000029</v>
      </c>
      <c r="Q2540" s="186">
        <f t="shared" si="869"/>
        <v>144156</v>
      </c>
      <c r="R2540" s="358"/>
      <c r="S2540" s="358"/>
      <c r="T2540" s="358"/>
      <c r="U2540" s="379"/>
      <c r="V2540" s="380"/>
      <c r="W2540" s="380"/>
      <c r="X2540" s="358"/>
      <c r="Y2540" s="358"/>
      <c r="Z2540" s="358"/>
      <c r="AA2540" s="358"/>
      <c r="AB2540" s="358"/>
      <c r="AC2540" s="358"/>
      <c r="AD2540" s="358"/>
      <c r="AE2540" s="358"/>
      <c r="AF2540" s="358"/>
      <c r="AG2540" s="358"/>
      <c r="AH2540" s="358"/>
      <c r="AI2540" s="358"/>
      <c r="AJ2540" s="358"/>
      <c r="AK2540" s="358"/>
      <c r="AL2540" s="358"/>
      <c r="AM2540" s="358"/>
      <c r="AN2540" s="358"/>
      <c r="AO2540" s="358"/>
    </row>
    <row r="2541" spans="1:41" s="377" customFormat="1" ht="19.5" customHeight="1" x14ac:dyDescent="0.3">
      <c r="A2541" s="489"/>
      <c r="B2541" s="89">
        <v>71916000</v>
      </c>
      <c r="C2541" s="8" t="s">
        <v>24</v>
      </c>
      <c r="D2541" s="8"/>
      <c r="E2541" s="8"/>
      <c r="F2541" s="101"/>
      <c r="G2541" s="49"/>
      <c r="H2541" s="143"/>
      <c r="I2541" s="101"/>
      <c r="J2541" s="443" t="s">
        <v>303</v>
      </c>
      <c r="K2541" s="85" t="s">
        <v>298</v>
      </c>
      <c r="L2541" s="189">
        <v>20000</v>
      </c>
      <c r="M2541" s="189">
        <v>20000</v>
      </c>
      <c r="N2541" s="189"/>
      <c r="O2541" s="189"/>
      <c r="P2541" s="189"/>
      <c r="Q2541" s="186">
        <f t="shared" si="869"/>
        <v>20000</v>
      </c>
      <c r="R2541" s="375"/>
      <c r="S2541" s="375"/>
      <c r="T2541" s="375"/>
      <c r="U2541" s="376"/>
      <c r="W2541" s="375"/>
      <c r="X2541" s="375"/>
      <c r="Y2541" s="375"/>
      <c r="Z2541" s="375"/>
      <c r="AA2541" s="375"/>
      <c r="AB2541" s="375"/>
      <c r="AC2541" s="375"/>
      <c r="AD2541" s="375"/>
      <c r="AE2541" s="375"/>
      <c r="AF2541" s="375"/>
      <c r="AG2541" s="375"/>
      <c r="AH2541" s="375"/>
      <c r="AI2541" s="375"/>
      <c r="AJ2541" s="375"/>
      <c r="AK2541" s="375"/>
      <c r="AL2541" s="352"/>
      <c r="AM2541" s="375"/>
      <c r="AN2541" s="375"/>
      <c r="AO2541" s="375"/>
    </row>
    <row r="2542" spans="1:41" s="383" customFormat="1" ht="48" customHeight="1" x14ac:dyDescent="0.25">
      <c r="A2542" s="490"/>
      <c r="B2542" s="89">
        <v>71916000</v>
      </c>
      <c r="C2542" s="8" t="s">
        <v>24</v>
      </c>
      <c r="D2542" s="8"/>
      <c r="E2542" s="8"/>
      <c r="F2542" s="101"/>
      <c r="G2542" s="49"/>
      <c r="H2542" s="143"/>
      <c r="I2542" s="101"/>
      <c r="J2542" s="5" t="s">
        <v>185</v>
      </c>
      <c r="K2542" s="2" t="s">
        <v>25</v>
      </c>
      <c r="L2542" s="189">
        <v>124156</v>
      </c>
      <c r="M2542" s="189"/>
      <c r="N2542" s="144"/>
      <c r="O2542" s="189">
        <f>L2542*95/100</f>
        <v>117948.2</v>
      </c>
      <c r="P2542" s="186">
        <f>L2542-O2542</f>
        <v>6207.8000000000029</v>
      </c>
      <c r="Q2542" s="186">
        <f t="shared" si="869"/>
        <v>124156</v>
      </c>
      <c r="R2542" s="381"/>
      <c r="S2542" s="381"/>
      <c r="T2542" s="381"/>
      <c r="U2542" s="382"/>
      <c r="V2542" s="380"/>
      <c r="W2542" s="380"/>
      <c r="X2542" s="381"/>
      <c r="Y2542" s="381"/>
      <c r="Z2542" s="381"/>
      <c r="AA2542" s="381"/>
      <c r="AB2542" s="381"/>
      <c r="AC2542" s="381"/>
      <c r="AD2542" s="381"/>
      <c r="AE2542" s="381"/>
      <c r="AF2542" s="381"/>
      <c r="AG2542" s="381"/>
      <c r="AH2542" s="381"/>
      <c r="AI2542" s="381"/>
      <c r="AJ2542" s="381"/>
      <c r="AK2542" s="381"/>
      <c r="AL2542" s="381"/>
      <c r="AM2542" s="381"/>
      <c r="AN2542" s="381"/>
      <c r="AO2542" s="381"/>
    </row>
    <row r="2543" spans="1:41" ht="18" customHeight="1" x14ac:dyDescent="0.25">
      <c r="A2543" s="480" t="s">
        <v>281</v>
      </c>
      <c r="B2543" s="481"/>
      <c r="C2543" s="481"/>
      <c r="D2543" s="481"/>
      <c r="E2543" s="482"/>
      <c r="F2543" s="101">
        <v>7</v>
      </c>
      <c r="G2543" s="454" t="s">
        <v>5</v>
      </c>
      <c r="H2543" s="144">
        <f t="shared" ref="H2543:I2543" si="883">H2545+H2548+H2552+H2557+H2560+H2563+H2566</f>
        <v>21714.200000000004</v>
      </c>
      <c r="I2543" s="173">
        <f t="shared" si="883"/>
        <v>1039</v>
      </c>
      <c r="J2543" s="454" t="s">
        <v>5</v>
      </c>
      <c r="K2543" s="7" t="s">
        <v>5</v>
      </c>
      <c r="L2543" s="144">
        <f>L2545+L2548+L2552+L2557+L2560+L2563+L2566</f>
        <v>10683058</v>
      </c>
      <c r="M2543" s="144">
        <f t="shared" ref="M2543:N2543" si="884">M2545+M2548+M2552+M2557+M2560+M2563+M2566</f>
        <v>9585170</v>
      </c>
      <c r="N2543" s="144">
        <f t="shared" si="884"/>
        <v>0</v>
      </c>
      <c r="O2543" s="144">
        <f>O2545+O2548+O2552+O2557+O2560+O2563+O2566+O2544</f>
        <v>1300000</v>
      </c>
      <c r="P2543" s="144">
        <f>P2545+P2548+P2552+P2557+P2560+P2563+P2566</f>
        <v>54894.399999999994</v>
      </c>
      <c r="Q2543" s="186">
        <f t="shared" si="869"/>
        <v>10940064.4</v>
      </c>
    </row>
    <row r="2544" spans="1:41" ht="18" customHeight="1" x14ac:dyDescent="0.25">
      <c r="A2544" s="448"/>
      <c r="B2544" s="480" t="s">
        <v>97</v>
      </c>
      <c r="C2544" s="481"/>
      <c r="D2544" s="481"/>
      <c r="E2544" s="481"/>
      <c r="F2544" s="481"/>
      <c r="G2544" s="481"/>
      <c r="H2544" s="481"/>
      <c r="I2544" s="482"/>
      <c r="J2544" s="454" t="s">
        <v>5</v>
      </c>
      <c r="K2544" s="7" t="s">
        <v>5</v>
      </c>
      <c r="L2544" s="188"/>
      <c r="M2544" s="188"/>
      <c r="N2544" s="188"/>
      <c r="O2544" s="188">
        <v>257006.4</v>
      </c>
      <c r="P2544" s="188"/>
      <c r="Q2544" s="186">
        <f t="shared" si="869"/>
        <v>257006.4</v>
      </c>
    </row>
    <row r="2545" spans="1:41" ht="18" customHeight="1" x14ac:dyDescent="0.25">
      <c r="A2545" s="440">
        <v>1</v>
      </c>
      <c r="B2545" s="53">
        <v>71918000</v>
      </c>
      <c r="C2545" s="8" t="s">
        <v>21</v>
      </c>
      <c r="D2545" s="8" t="s">
        <v>343</v>
      </c>
      <c r="E2545" s="99" t="s">
        <v>23</v>
      </c>
      <c r="F2545" s="177">
        <v>8</v>
      </c>
      <c r="G2545" s="4" t="s">
        <v>68</v>
      </c>
      <c r="H2545" s="149">
        <v>1484</v>
      </c>
      <c r="I2545" s="177">
        <v>64</v>
      </c>
      <c r="J2545" s="448" t="s">
        <v>184</v>
      </c>
      <c r="K2545" s="7" t="s">
        <v>5</v>
      </c>
      <c r="L2545" s="189">
        <f>L2546+L2547</f>
        <v>4071500</v>
      </c>
      <c r="M2545" s="189">
        <f t="shared" ref="M2545:P2545" si="885">M2546+M2547</f>
        <v>4071500</v>
      </c>
      <c r="N2545" s="189">
        <f t="shared" si="885"/>
        <v>0</v>
      </c>
      <c r="O2545" s="189">
        <f t="shared" si="885"/>
        <v>0</v>
      </c>
      <c r="P2545" s="189">
        <f t="shared" si="885"/>
        <v>0</v>
      </c>
      <c r="Q2545" s="186">
        <f t="shared" si="869"/>
        <v>4071500</v>
      </c>
    </row>
    <row r="2546" spans="1:41" ht="18" customHeight="1" x14ac:dyDescent="0.25">
      <c r="A2546" s="441"/>
      <c r="B2546" s="53">
        <v>71918000</v>
      </c>
      <c r="C2546" s="8" t="s">
        <v>21</v>
      </c>
      <c r="D2546" s="99"/>
      <c r="E2546" s="99"/>
      <c r="F2546" s="183"/>
      <c r="G2546" s="4"/>
      <c r="H2546" s="138"/>
      <c r="I2546" s="183"/>
      <c r="J2546" s="5" t="s">
        <v>191</v>
      </c>
      <c r="K2546" s="20" t="s">
        <v>9</v>
      </c>
      <c r="L2546" s="189">
        <v>3986200</v>
      </c>
      <c r="M2546" s="189">
        <v>3986200</v>
      </c>
      <c r="N2546" s="164"/>
      <c r="O2546" s="164"/>
      <c r="P2546" s="164"/>
      <c r="Q2546" s="186">
        <f t="shared" si="869"/>
        <v>3986200</v>
      </c>
    </row>
    <row r="2547" spans="1:41" ht="18" customHeight="1" x14ac:dyDescent="0.25">
      <c r="A2547" s="441"/>
      <c r="B2547" s="53">
        <v>71918000</v>
      </c>
      <c r="C2547" s="8" t="s">
        <v>21</v>
      </c>
      <c r="D2547" s="99"/>
      <c r="E2547" s="99"/>
      <c r="F2547" s="183"/>
      <c r="G2547" s="4"/>
      <c r="H2547" s="138"/>
      <c r="I2547" s="183"/>
      <c r="J2547" s="86" t="s">
        <v>189</v>
      </c>
      <c r="K2547" s="95" t="s">
        <v>0</v>
      </c>
      <c r="L2547" s="189">
        <v>85300</v>
      </c>
      <c r="M2547" s="189">
        <v>85300</v>
      </c>
      <c r="N2547" s="164"/>
      <c r="O2547" s="225"/>
      <c r="P2547" s="225"/>
      <c r="Q2547" s="186">
        <f t="shared" si="869"/>
        <v>85300</v>
      </c>
    </row>
    <row r="2548" spans="1:41" ht="18" customHeight="1" x14ac:dyDescent="0.25">
      <c r="A2548" s="440">
        <v>2</v>
      </c>
      <c r="B2548" s="53">
        <v>71918000</v>
      </c>
      <c r="C2548" s="8" t="s">
        <v>21</v>
      </c>
      <c r="D2548" s="8" t="s">
        <v>343</v>
      </c>
      <c r="E2548" s="99" t="s">
        <v>23</v>
      </c>
      <c r="F2548" s="177">
        <v>10</v>
      </c>
      <c r="G2548" s="4" t="s">
        <v>68</v>
      </c>
      <c r="H2548" s="149">
        <v>1043.3</v>
      </c>
      <c r="I2548" s="177">
        <v>59</v>
      </c>
      <c r="J2548" s="448" t="s">
        <v>184</v>
      </c>
      <c r="K2548" s="7" t="s">
        <v>5</v>
      </c>
      <c r="L2548" s="189">
        <f>L2549+L2550+L2551</f>
        <v>3457410</v>
      </c>
      <c r="M2548" s="189">
        <f t="shared" ref="M2548:P2548" si="886">M2549+M2550+M2551</f>
        <v>3457410</v>
      </c>
      <c r="N2548" s="189">
        <f t="shared" si="886"/>
        <v>0</v>
      </c>
      <c r="O2548" s="189">
        <f t="shared" si="886"/>
        <v>0</v>
      </c>
      <c r="P2548" s="189">
        <f t="shared" si="886"/>
        <v>0</v>
      </c>
      <c r="Q2548" s="186">
        <f t="shared" si="869"/>
        <v>3457410</v>
      </c>
    </row>
    <row r="2549" spans="1:41" ht="30.75" customHeight="1" x14ac:dyDescent="0.25">
      <c r="A2549" s="441"/>
      <c r="B2549" s="53">
        <v>71918000</v>
      </c>
      <c r="C2549" s="8" t="s">
        <v>21</v>
      </c>
      <c r="D2549" s="99"/>
      <c r="E2549" s="99"/>
      <c r="F2549" s="183"/>
      <c r="G2549" s="4"/>
      <c r="H2549" s="138"/>
      <c r="I2549" s="183"/>
      <c r="J2549" s="5" t="s">
        <v>187</v>
      </c>
      <c r="K2549" s="20" t="s">
        <v>13</v>
      </c>
      <c r="L2549" s="189">
        <v>1684640</v>
      </c>
      <c r="M2549" s="189">
        <v>1684640</v>
      </c>
      <c r="N2549" s="164"/>
      <c r="O2549" s="164"/>
      <c r="P2549" s="164"/>
      <c r="Q2549" s="186">
        <f t="shared" si="869"/>
        <v>1684640</v>
      </c>
    </row>
    <row r="2550" spans="1:41" ht="31.5" customHeight="1" x14ac:dyDescent="0.25">
      <c r="A2550" s="441"/>
      <c r="B2550" s="53">
        <v>71918000</v>
      </c>
      <c r="C2550" s="8" t="s">
        <v>21</v>
      </c>
      <c r="D2550" s="99"/>
      <c r="E2550" s="99"/>
      <c r="F2550" s="183"/>
      <c r="G2550" s="4"/>
      <c r="H2550" s="138"/>
      <c r="I2550" s="183"/>
      <c r="J2550" s="86" t="s">
        <v>198</v>
      </c>
      <c r="K2550" s="95" t="s">
        <v>8</v>
      </c>
      <c r="L2550" s="189">
        <v>1700330</v>
      </c>
      <c r="M2550" s="189">
        <v>1700330</v>
      </c>
      <c r="N2550" s="164"/>
      <c r="O2550" s="225"/>
      <c r="P2550" s="225"/>
      <c r="Q2550" s="186">
        <f t="shared" si="869"/>
        <v>1700330</v>
      </c>
    </row>
    <row r="2551" spans="1:41" ht="18" customHeight="1" x14ac:dyDescent="0.25">
      <c r="A2551" s="441"/>
      <c r="B2551" s="53">
        <v>71918000</v>
      </c>
      <c r="C2551" s="8" t="s">
        <v>21</v>
      </c>
      <c r="D2551" s="99"/>
      <c r="E2551" s="99"/>
      <c r="F2551" s="183"/>
      <c r="G2551" s="4"/>
      <c r="H2551" s="138"/>
      <c r="I2551" s="183"/>
      <c r="J2551" s="86" t="s">
        <v>189</v>
      </c>
      <c r="K2551" s="95" t="s">
        <v>0</v>
      </c>
      <c r="L2551" s="189">
        <v>72440</v>
      </c>
      <c r="M2551" s="189">
        <v>72440</v>
      </c>
      <c r="N2551" s="164"/>
      <c r="O2551" s="164"/>
      <c r="P2551" s="164"/>
      <c r="Q2551" s="186">
        <f t="shared" si="869"/>
        <v>72440</v>
      </c>
    </row>
    <row r="2552" spans="1:41" ht="18" customHeight="1" x14ac:dyDescent="0.25">
      <c r="A2552" s="440">
        <v>3</v>
      </c>
      <c r="B2552" s="53">
        <v>71918000</v>
      </c>
      <c r="C2552" s="8" t="s">
        <v>21</v>
      </c>
      <c r="D2552" s="8" t="s">
        <v>343</v>
      </c>
      <c r="E2552" s="99" t="s">
        <v>23</v>
      </c>
      <c r="F2552" s="177">
        <v>12</v>
      </c>
      <c r="G2552" s="4" t="s">
        <v>68</v>
      </c>
      <c r="H2552" s="149">
        <v>7526.1</v>
      </c>
      <c r="I2552" s="177">
        <v>351</v>
      </c>
      <c r="J2552" s="448" t="s">
        <v>184</v>
      </c>
      <c r="K2552" s="7" t="s">
        <v>5</v>
      </c>
      <c r="L2552" s="189">
        <f>L2553+L2554+L2555+L2556</f>
        <v>2551917</v>
      </c>
      <c r="M2552" s="189">
        <f t="shared" ref="M2552:P2552" si="887">M2553+M2554+M2555+M2556</f>
        <v>1976260</v>
      </c>
      <c r="N2552" s="189">
        <f t="shared" si="887"/>
        <v>0</v>
      </c>
      <c r="O2552" s="189">
        <f t="shared" si="887"/>
        <v>546874.15</v>
      </c>
      <c r="P2552" s="189">
        <f t="shared" si="887"/>
        <v>28782.849999999977</v>
      </c>
      <c r="Q2552" s="186">
        <f t="shared" si="869"/>
        <v>2551917</v>
      </c>
    </row>
    <row r="2553" spans="1:41" ht="31.5" customHeight="1" x14ac:dyDescent="0.25">
      <c r="A2553" s="441"/>
      <c r="B2553" s="53">
        <v>71918000</v>
      </c>
      <c r="C2553" s="8" t="s">
        <v>21</v>
      </c>
      <c r="D2553" s="99"/>
      <c r="E2553" s="99"/>
      <c r="F2553" s="183"/>
      <c r="G2553" s="4"/>
      <c r="H2553" s="138"/>
      <c r="I2553" s="183"/>
      <c r="J2553" s="5" t="s">
        <v>230</v>
      </c>
      <c r="K2553" s="20" t="s">
        <v>4</v>
      </c>
      <c r="L2553" s="189">
        <v>1915270</v>
      </c>
      <c r="M2553" s="189">
        <v>1915270</v>
      </c>
      <c r="N2553" s="164"/>
      <c r="O2553" s="164"/>
      <c r="P2553" s="164"/>
      <c r="Q2553" s="186">
        <f t="shared" si="869"/>
        <v>1915270</v>
      </c>
    </row>
    <row r="2554" spans="1:41" ht="18" customHeight="1" x14ac:dyDescent="0.25">
      <c r="A2554" s="441"/>
      <c r="B2554" s="53">
        <v>71918000</v>
      </c>
      <c r="C2554" s="8" t="s">
        <v>21</v>
      </c>
      <c r="D2554" s="99"/>
      <c r="E2554" s="99"/>
      <c r="F2554" s="183"/>
      <c r="G2554" s="4"/>
      <c r="H2554" s="138"/>
      <c r="I2554" s="183"/>
      <c r="J2554" s="86" t="s">
        <v>189</v>
      </c>
      <c r="K2554" s="95" t="s">
        <v>0</v>
      </c>
      <c r="L2554" s="189">
        <v>40990</v>
      </c>
      <c r="M2554" s="189">
        <v>40990</v>
      </c>
      <c r="N2554" s="164"/>
      <c r="O2554" s="225"/>
      <c r="P2554" s="225"/>
      <c r="Q2554" s="186">
        <f t="shared" si="869"/>
        <v>40990</v>
      </c>
    </row>
    <row r="2555" spans="1:41" ht="48" customHeight="1" x14ac:dyDescent="0.25">
      <c r="A2555" s="441"/>
      <c r="B2555" s="53">
        <v>71918000</v>
      </c>
      <c r="C2555" s="8" t="s">
        <v>21</v>
      </c>
      <c r="D2555" s="99"/>
      <c r="E2555" s="99"/>
      <c r="F2555" s="183"/>
      <c r="G2555" s="4"/>
      <c r="H2555" s="138"/>
      <c r="I2555" s="183"/>
      <c r="J2555" s="5" t="s">
        <v>185</v>
      </c>
      <c r="K2555" s="95" t="s">
        <v>25</v>
      </c>
      <c r="L2555" s="189">
        <v>575657</v>
      </c>
      <c r="M2555" s="189"/>
      <c r="N2555" s="164"/>
      <c r="O2555" s="189">
        <f>L2555*95/100</f>
        <v>546874.15</v>
      </c>
      <c r="P2555" s="186">
        <f>L2555-O2555</f>
        <v>28782.849999999977</v>
      </c>
      <c r="Q2555" s="186">
        <f t="shared" si="869"/>
        <v>575657</v>
      </c>
      <c r="R2555" s="140"/>
    </row>
    <row r="2556" spans="1:41" s="402" customFormat="1" ht="19.5" customHeight="1" x14ac:dyDescent="0.25">
      <c r="A2556" s="442"/>
      <c r="B2556" s="53">
        <v>71918000</v>
      </c>
      <c r="C2556" s="8" t="s">
        <v>21</v>
      </c>
      <c r="D2556" s="8"/>
      <c r="E2556" s="8"/>
      <c r="F2556" s="101"/>
      <c r="G2556" s="454"/>
      <c r="H2556" s="143"/>
      <c r="I2556" s="101"/>
      <c r="J2556" s="443" t="s">
        <v>303</v>
      </c>
      <c r="K2556" s="85" t="s">
        <v>298</v>
      </c>
      <c r="L2556" s="191">
        <v>20000</v>
      </c>
      <c r="M2556" s="191">
        <v>20000</v>
      </c>
      <c r="N2556" s="191"/>
      <c r="O2556" s="191"/>
      <c r="P2556" s="191"/>
      <c r="Q2556" s="186">
        <f t="shared" si="869"/>
        <v>20000</v>
      </c>
      <c r="R2556" s="399"/>
      <c r="S2556" s="399"/>
      <c r="T2556" s="399"/>
      <c r="U2556" s="400"/>
      <c r="V2556" s="401"/>
      <c r="W2556" s="401"/>
      <c r="X2556" s="399"/>
      <c r="Y2556" s="399"/>
      <c r="Z2556" s="399"/>
      <c r="AA2556" s="399"/>
      <c r="AB2556" s="399"/>
      <c r="AC2556" s="399"/>
      <c r="AD2556" s="399"/>
      <c r="AE2556" s="399"/>
      <c r="AF2556" s="399"/>
      <c r="AG2556" s="399"/>
      <c r="AH2556" s="399"/>
      <c r="AI2556" s="399"/>
      <c r="AJ2556" s="399"/>
      <c r="AK2556" s="399"/>
      <c r="AL2556" s="399"/>
      <c r="AM2556" s="399"/>
      <c r="AN2556" s="399"/>
      <c r="AO2556" s="399"/>
    </row>
    <row r="2557" spans="1:41" s="386" customFormat="1" ht="15.75" x14ac:dyDescent="0.25">
      <c r="A2557" s="471">
        <v>4</v>
      </c>
      <c r="B2557" s="53">
        <v>71918000</v>
      </c>
      <c r="C2557" s="8" t="s">
        <v>21</v>
      </c>
      <c r="D2557" s="8" t="s">
        <v>343</v>
      </c>
      <c r="E2557" s="8" t="s">
        <v>22</v>
      </c>
      <c r="F2557" s="101" t="s">
        <v>208</v>
      </c>
      <c r="G2557" s="454" t="s">
        <v>68</v>
      </c>
      <c r="H2557" s="143">
        <v>2127.3000000000002</v>
      </c>
      <c r="I2557" s="101">
        <v>98</v>
      </c>
      <c r="J2557" s="448" t="s">
        <v>184</v>
      </c>
      <c r="K2557" s="454" t="s">
        <v>5</v>
      </c>
      <c r="L2557" s="191">
        <f>L2558+L2559</f>
        <v>101677</v>
      </c>
      <c r="M2557" s="191">
        <f t="shared" ref="M2557:P2557" si="888">M2558+M2559</f>
        <v>20000</v>
      </c>
      <c r="N2557" s="191">
        <f t="shared" si="888"/>
        <v>0</v>
      </c>
      <c r="O2557" s="191">
        <f t="shared" si="888"/>
        <v>77593.149999999994</v>
      </c>
      <c r="P2557" s="191">
        <f t="shared" si="888"/>
        <v>4083.8500000000058</v>
      </c>
      <c r="Q2557" s="186">
        <f t="shared" si="869"/>
        <v>101677</v>
      </c>
      <c r="R2557" s="384"/>
      <c r="S2557" s="384"/>
      <c r="T2557" s="384"/>
      <c r="U2557" s="385"/>
      <c r="V2557" s="380"/>
      <c r="W2557" s="380"/>
      <c r="X2557" s="384"/>
      <c r="Y2557" s="384"/>
      <c r="Z2557" s="384"/>
      <c r="AA2557" s="384"/>
      <c r="AB2557" s="384"/>
      <c r="AC2557" s="384"/>
      <c r="AD2557" s="384"/>
      <c r="AE2557" s="384"/>
      <c r="AF2557" s="384"/>
      <c r="AG2557" s="384"/>
      <c r="AH2557" s="384"/>
      <c r="AI2557" s="384"/>
      <c r="AJ2557" s="384"/>
      <c r="AK2557" s="384"/>
      <c r="AL2557" s="384"/>
      <c r="AM2557" s="384"/>
      <c r="AN2557" s="384"/>
      <c r="AO2557" s="384"/>
    </row>
    <row r="2558" spans="1:41" s="386" customFormat="1" ht="19.5" customHeight="1" x14ac:dyDescent="0.25">
      <c r="A2558" s="472"/>
      <c r="B2558" s="53">
        <v>71918000</v>
      </c>
      <c r="C2558" s="8" t="s">
        <v>21</v>
      </c>
      <c r="D2558" s="8"/>
      <c r="E2558" s="8"/>
      <c r="F2558" s="101"/>
      <c r="G2558" s="454"/>
      <c r="H2558" s="143"/>
      <c r="I2558" s="101"/>
      <c r="J2558" s="443" t="s">
        <v>303</v>
      </c>
      <c r="K2558" s="85" t="s">
        <v>298</v>
      </c>
      <c r="L2558" s="191">
        <v>20000</v>
      </c>
      <c r="M2558" s="191">
        <v>20000</v>
      </c>
      <c r="N2558" s="191"/>
      <c r="O2558" s="191"/>
      <c r="P2558" s="191"/>
      <c r="Q2558" s="186">
        <f t="shared" si="869"/>
        <v>20000</v>
      </c>
      <c r="R2558" s="384"/>
      <c r="S2558" s="384"/>
      <c r="T2558" s="384"/>
      <c r="U2558" s="385"/>
      <c r="V2558" s="380"/>
      <c r="W2558" s="380"/>
      <c r="X2558" s="384"/>
      <c r="Y2558" s="384"/>
      <c r="Z2558" s="384"/>
      <c r="AA2558" s="384"/>
      <c r="AB2558" s="384"/>
      <c r="AC2558" s="384"/>
      <c r="AD2558" s="384"/>
      <c r="AE2558" s="384"/>
      <c r="AF2558" s="384"/>
      <c r="AG2558" s="384"/>
      <c r="AH2558" s="384"/>
      <c r="AI2558" s="384"/>
      <c r="AJ2558" s="384"/>
      <c r="AK2558" s="384"/>
      <c r="AL2558" s="384"/>
      <c r="AM2558" s="384"/>
      <c r="AN2558" s="384"/>
      <c r="AO2558" s="384"/>
    </row>
    <row r="2559" spans="1:41" s="388" customFormat="1" ht="48" customHeight="1" x14ac:dyDescent="0.25">
      <c r="A2559" s="473"/>
      <c r="B2559" s="53">
        <v>71918000</v>
      </c>
      <c r="C2559" s="8" t="s">
        <v>21</v>
      </c>
      <c r="D2559" s="8"/>
      <c r="E2559" s="8"/>
      <c r="F2559" s="101"/>
      <c r="G2559" s="454"/>
      <c r="H2559" s="143"/>
      <c r="I2559" s="101"/>
      <c r="J2559" s="5" t="s">
        <v>185</v>
      </c>
      <c r="K2559" s="20" t="s">
        <v>25</v>
      </c>
      <c r="L2559" s="191">
        <v>81677</v>
      </c>
      <c r="M2559" s="191"/>
      <c r="N2559" s="164"/>
      <c r="O2559" s="189">
        <f>L2559*95/100</f>
        <v>77593.149999999994</v>
      </c>
      <c r="P2559" s="186">
        <f>L2559-O2559</f>
        <v>4083.8500000000058</v>
      </c>
      <c r="Q2559" s="186">
        <f t="shared" si="869"/>
        <v>81677</v>
      </c>
      <c r="R2559" s="387"/>
      <c r="S2559" s="387"/>
      <c r="T2559" s="387"/>
      <c r="U2559" s="382"/>
      <c r="V2559" s="380"/>
      <c r="W2559" s="380"/>
      <c r="X2559" s="387"/>
      <c r="Y2559" s="387"/>
      <c r="Z2559" s="387"/>
      <c r="AA2559" s="387"/>
      <c r="AB2559" s="387"/>
      <c r="AC2559" s="387"/>
      <c r="AD2559" s="387"/>
      <c r="AE2559" s="387"/>
      <c r="AF2559" s="387"/>
      <c r="AG2559" s="387"/>
      <c r="AH2559" s="387"/>
      <c r="AI2559" s="387"/>
      <c r="AJ2559" s="387"/>
      <c r="AK2559" s="387"/>
      <c r="AL2559" s="387"/>
      <c r="AM2559" s="387"/>
      <c r="AN2559" s="387"/>
      <c r="AO2559" s="387"/>
    </row>
    <row r="2560" spans="1:41" s="357" customFormat="1" ht="18.75" x14ac:dyDescent="0.3">
      <c r="A2560" s="471">
        <v>5</v>
      </c>
      <c r="B2560" s="53">
        <v>71918000</v>
      </c>
      <c r="C2560" s="8" t="s">
        <v>21</v>
      </c>
      <c r="D2560" s="8" t="s">
        <v>343</v>
      </c>
      <c r="E2560" s="8" t="s">
        <v>22</v>
      </c>
      <c r="F2560" s="101">
        <v>3</v>
      </c>
      <c r="G2560" s="454" t="s">
        <v>68</v>
      </c>
      <c r="H2560" s="143">
        <v>2909.6</v>
      </c>
      <c r="I2560" s="101">
        <v>161</v>
      </c>
      <c r="J2560" s="5" t="s">
        <v>184</v>
      </c>
      <c r="K2560" s="90" t="s">
        <v>5</v>
      </c>
      <c r="L2560" s="191">
        <f>L2561+L2562</f>
        <v>273889</v>
      </c>
      <c r="M2560" s="191">
        <f t="shared" ref="M2560:P2560" si="889">M2561+M2562</f>
        <v>20000</v>
      </c>
      <c r="N2560" s="191">
        <f t="shared" si="889"/>
        <v>0</v>
      </c>
      <c r="O2560" s="191">
        <f t="shared" si="889"/>
        <v>241194.55</v>
      </c>
      <c r="P2560" s="191">
        <f t="shared" si="889"/>
        <v>12694.450000000012</v>
      </c>
      <c r="Q2560" s="186">
        <f t="shared" si="869"/>
        <v>273889</v>
      </c>
      <c r="R2560" s="356"/>
      <c r="S2560" s="356"/>
      <c r="T2560" s="356"/>
      <c r="U2560" s="353"/>
      <c r="V2560" s="356"/>
      <c r="W2560" s="356"/>
      <c r="X2560" s="356"/>
      <c r="Y2560" s="356"/>
      <c r="Z2560" s="356"/>
      <c r="AA2560" s="356"/>
      <c r="AB2560" s="356"/>
      <c r="AC2560" s="356"/>
      <c r="AD2560" s="356"/>
      <c r="AE2560" s="356"/>
      <c r="AF2560" s="356"/>
      <c r="AG2560" s="356"/>
      <c r="AH2560" s="356"/>
      <c r="AI2560" s="356"/>
      <c r="AJ2560" s="356"/>
      <c r="AK2560" s="356"/>
      <c r="AL2560" s="352"/>
      <c r="AM2560" s="356"/>
      <c r="AN2560" s="356"/>
      <c r="AO2560" s="356"/>
    </row>
    <row r="2561" spans="1:41" s="386" customFormat="1" ht="19.5" customHeight="1" x14ac:dyDescent="0.25">
      <c r="A2561" s="472"/>
      <c r="B2561" s="53">
        <v>71918000</v>
      </c>
      <c r="C2561" s="8" t="s">
        <v>21</v>
      </c>
      <c r="D2561" s="8"/>
      <c r="E2561" s="8"/>
      <c r="F2561" s="101"/>
      <c r="G2561" s="454"/>
      <c r="H2561" s="143"/>
      <c r="I2561" s="101"/>
      <c r="J2561" s="443" t="s">
        <v>303</v>
      </c>
      <c r="K2561" s="85" t="s">
        <v>298</v>
      </c>
      <c r="L2561" s="191">
        <v>20000</v>
      </c>
      <c r="M2561" s="191">
        <v>20000</v>
      </c>
      <c r="N2561" s="191"/>
      <c r="O2561" s="191"/>
      <c r="P2561" s="191"/>
      <c r="Q2561" s="186">
        <f t="shared" si="869"/>
        <v>20000</v>
      </c>
      <c r="R2561" s="384"/>
      <c r="S2561" s="384"/>
      <c r="T2561" s="384"/>
      <c r="U2561" s="385"/>
      <c r="V2561" s="380"/>
      <c r="W2561" s="380"/>
      <c r="X2561" s="384"/>
      <c r="Y2561" s="384"/>
      <c r="Z2561" s="384"/>
      <c r="AA2561" s="384"/>
      <c r="AB2561" s="384"/>
      <c r="AC2561" s="384"/>
      <c r="AD2561" s="384"/>
      <c r="AE2561" s="384"/>
      <c r="AF2561" s="384"/>
      <c r="AG2561" s="384"/>
      <c r="AH2561" s="384"/>
      <c r="AI2561" s="384"/>
      <c r="AJ2561" s="384"/>
      <c r="AK2561" s="384"/>
      <c r="AL2561" s="384"/>
      <c r="AM2561" s="384"/>
      <c r="AN2561" s="384"/>
      <c r="AO2561" s="384"/>
    </row>
    <row r="2562" spans="1:41" s="386" customFormat="1" ht="48" customHeight="1" x14ac:dyDescent="0.25">
      <c r="A2562" s="473"/>
      <c r="B2562" s="53">
        <v>71918000</v>
      </c>
      <c r="C2562" s="8" t="s">
        <v>21</v>
      </c>
      <c r="D2562" s="8"/>
      <c r="E2562" s="8"/>
      <c r="F2562" s="101"/>
      <c r="G2562" s="454"/>
      <c r="H2562" s="143"/>
      <c r="I2562" s="101"/>
      <c r="J2562" s="5" t="s">
        <v>185</v>
      </c>
      <c r="K2562" s="90" t="s">
        <v>25</v>
      </c>
      <c r="L2562" s="191">
        <v>253889</v>
      </c>
      <c r="M2562" s="144"/>
      <c r="N2562" s="164"/>
      <c r="O2562" s="189">
        <f>L2562*95/100</f>
        <v>241194.55</v>
      </c>
      <c r="P2562" s="186">
        <f>L2562-O2562</f>
        <v>12694.450000000012</v>
      </c>
      <c r="Q2562" s="186">
        <f t="shared" si="869"/>
        <v>253889</v>
      </c>
      <c r="R2562" s="384"/>
      <c r="S2562" s="384"/>
      <c r="T2562" s="384"/>
      <c r="U2562" s="385"/>
      <c r="V2562" s="380"/>
      <c r="W2562" s="380"/>
      <c r="X2562" s="384"/>
      <c r="Y2562" s="384"/>
      <c r="Z2562" s="384"/>
      <c r="AA2562" s="384"/>
      <c r="AB2562" s="384"/>
      <c r="AC2562" s="384"/>
      <c r="AD2562" s="384"/>
      <c r="AE2562" s="384"/>
      <c r="AF2562" s="384"/>
      <c r="AG2562" s="384"/>
      <c r="AH2562" s="384"/>
      <c r="AI2562" s="384"/>
      <c r="AJ2562" s="384"/>
      <c r="AK2562" s="384"/>
      <c r="AL2562" s="384"/>
      <c r="AM2562" s="384"/>
      <c r="AN2562" s="384"/>
      <c r="AO2562" s="384"/>
    </row>
    <row r="2563" spans="1:41" s="388" customFormat="1" ht="15.75" x14ac:dyDescent="0.25">
      <c r="A2563" s="471">
        <v>6</v>
      </c>
      <c r="B2563" s="53">
        <v>71918000</v>
      </c>
      <c r="C2563" s="8" t="s">
        <v>21</v>
      </c>
      <c r="D2563" s="8" t="s">
        <v>343</v>
      </c>
      <c r="E2563" s="8" t="s">
        <v>23</v>
      </c>
      <c r="F2563" s="101">
        <v>6</v>
      </c>
      <c r="G2563" s="6" t="s">
        <v>68</v>
      </c>
      <c r="H2563" s="143">
        <v>1485</v>
      </c>
      <c r="I2563" s="101">
        <v>96</v>
      </c>
      <c r="J2563" s="448" t="s">
        <v>184</v>
      </c>
      <c r="K2563" s="2" t="s">
        <v>5</v>
      </c>
      <c r="L2563" s="191">
        <f>L2564+L2565</f>
        <v>89077</v>
      </c>
      <c r="M2563" s="191">
        <f t="shared" ref="M2563:P2563" si="890">M2564+M2565</f>
        <v>20000</v>
      </c>
      <c r="N2563" s="191">
        <f t="shared" si="890"/>
        <v>0</v>
      </c>
      <c r="O2563" s="191">
        <f t="shared" si="890"/>
        <v>65623.149999999994</v>
      </c>
      <c r="P2563" s="191">
        <f t="shared" si="890"/>
        <v>3453.8500000000058</v>
      </c>
      <c r="Q2563" s="186">
        <f t="shared" si="869"/>
        <v>89077</v>
      </c>
      <c r="R2563" s="387"/>
      <c r="S2563" s="387"/>
      <c r="T2563" s="387"/>
      <c r="U2563" s="382"/>
      <c r="V2563" s="380"/>
      <c r="W2563" s="380"/>
      <c r="X2563" s="387"/>
      <c r="Y2563" s="387"/>
      <c r="Z2563" s="387"/>
      <c r="AA2563" s="387"/>
      <c r="AB2563" s="387"/>
      <c r="AC2563" s="387"/>
      <c r="AD2563" s="387"/>
      <c r="AE2563" s="387"/>
      <c r="AF2563" s="387"/>
      <c r="AG2563" s="387"/>
      <c r="AH2563" s="387"/>
      <c r="AI2563" s="387"/>
      <c r="AJ2563" s="387"/>
      <c r="AK2563" s="387"/>
      <c r="AL2563" s="387"/>
      <c r="AM2563" s="387"/>
      <c r="AN2563" s="387"/>
      <c r="AO2563" s="387"/>
    </row>
    <row r="2564" spans="1:41" s="386" customFormat="1" ht="19.5" customHeight="1" x14ac:dyDescent="0.25">
      <c r="A2564" s="472"/>
      <c r="B2564" s="53">
        <v>71918000</v>
      </c>
      <c r="C2564" s="8" t="s">
        <v>21</v>
      </c>
      <c r="D2564" s="8"/>
      <c r="E2564" s="8"/>
      <c r="F2564" s="101"/>
      <c r="G2564" s="454"/>
      <c r="H2564" s="143"/>
      <c r="I2564" s="101"/>
      <c r="J2564" s="443" t="s">
        <v>303</v>
      </c>
      <c r="K2564" s="85" t="s">
        <v>298</v>
      </c>
      <c r="L2564" s="191">
        <v>20000</v>
      </c>
      <c r="M2564" s="191">
        <v>20000</v>
      </c>
      <c r="N2564" s="191"/>
      <c r="O2564" s="191"/>
      <c r="P2564" s="191"/>
      <c r="Q2564" s="186">
        <f t="shared" si="869"/>
        <v>20000</v>
      </c>
      <c r="R2564" s="384"/>
      <c r="S2564" s="384"/>
      <c r="T2564" s="384"/>
      <c r="U2564" s="385"/>
      <c r="V2564" s="380"/>
      <c r="W2564" s="380"/>
      <c r="X2564" s="384"/>
      <c r="Y2564" s="384"/>
      <c r="Z2564" s="384"/>
      <c r="AA2564" s="384"/>
      <c r="AB2564" s="384"/>
      <c r="AC2564" s="384"/>
      <c r="AD2564" s="384"/>
      <c r="AE2564" s="384"/>
      <c r="AF2564" s="384"/>
      <c r="AG2564" s="384"/>
      <c r="AH2564" s="384"/>
      <c r="AI2564" s="384"/>
      <c r="AJ2564" s="384"/>
      <c r="AK2564" s="384"/>
      <c r="AL2564" s="384"/>
      <c r="AM2564" s="384"/>
      <c r="AN2564" s="384"/>
      <c r="AO2564" s="384"/>
    </row>
    <row r="2565" spans="1:41" s="357" customFormat="1" ht="48" customHeight="1" x14ac:dyDescent="0.3">
      <c r="A2565" s="473"/>
      <c r="B2565" s="53">
        <v>71918000</v>
      </c>
      <c r="C2565" s="8" t="s">
        <v>21</v>
      </c>
      <c r="D2565" s="8"/>
      <c r="E2565" s="8"/>
      <c r="F2565" s="101"/>
      <c r="G2565" s="454"/>
      <c r="H2565" s="143"/>
      <c r="I2565" s="101"/>
      <c r="J2565" s="5" t="s">
        <v>185</v>
      </c>
      <c r="K2565" s="20" t="s">
        <v>25</v>
      </c>
      <c r="L2565" s="191">
        <v>69077</v>
      </c>
      <c r="M2565" s="191"/>
      <c r="N2565" s="164"/>
      <c r="O2565" s="189">
        <f>L2565*95/100</f>
        <v>65623.149999999994</v>
      </c>
      <c r="P2565" s="186">
        <f>L2565-O2565</f>
        <v>3453.8500000000058</v>
      </c>
      <c r="Q2565" s="186">
        <f t="shared" si="869"/>
        <v>69077</v>
      </c>
      <c r="R2565" s="356"/>
      <c r="S2565" s="356"/>
      <c r="T2565" s="356"/>
      <c r="U2565" s="353"/>
      <c r="V2565" s="356"/>
      <c r="W2565" s="356"/>
      <c r="X2565" s="356"/>
      <c r="Y2565" s="356"/>
      <c r="Z2565" s="356"/>
      <c r="AA2565" s="356"/>
      <c r="AB2565" s="356"/>
      <c r="AC2565" s="356"/>
      <c r="AD2565" s="356"/>
      <c r="AE2565" s="356"/>
      <c r="AF2565" s="356"/>
      <c r="AG2565" s="356"/>
      <c r="AH2565" s="356"/>
      <c r="AI2565" s="356"/>
      <c r="AJ2565" s="356"/>
      <c r="AK2565" s="356"/>
      <c r="AL2565" s="352"/>
      <c r="AM2565" s="356"/>
      <c r="AN2565" s="356"/>
      <c r="AO2565" s="356"/>
    </row>
    <row r="2566" spans="1:41" s="357" customFormat="1" ht="18.75" x14ac:dyDescent="0.3">
      <c r="A2566" s="471">
        <v>7</v>
      </c>
      <c r="B2566" s="53">
        <v>71918000</v>
      </c>
      <c r="C2566" s="8" t="s">
        <v>21</v>
      </c>
      <c r="D2566" s="8" t="s">
        <v>343</v>
      </c>
      <c r="E2566" s="8" t="s">
        <v>162</v>
      </c>
      <c r="F2566" s="101">
        <v>7</v>
      </c>
      <c r="G2566" s="454" t="s">
        <v>68</v>
      </c>
      <c r="H2566" s="149">
        <v>5138.8999999999996</v>
      </c>
      <c r="I2566" s="177">
        <v>210</v>
      </c>
      <c r="J2566" s="448" t="s">
        <v>184</v>
      </c>
      <c r="K2566" s="2" t="s">
        <v>5</v>
      </c>
      <c r="L2566" s="191">
        <f>L2567+L2568</f>
        <v>137588</v>
      </c>
      <c r="M2566" s="191">
        <f t="shared" ref="M2566:P2566" si="891">M2567+M2568</f>
        <v>20000</v>
      </c>
      <c r="N2566" s="191">
        <f t="shared" si="891"/>
        <v>0</v>
      </c>
      <c r="O2566" s="191">
        <f t="shared" si="891"/>
        <v>111708.6</v>
      </c>
      <c r="P2566" s="191">
        <f t="shared" si="891"/>
        <v>5879.3999999999942</v>
      </c>
      <c r="Q2566" s="186">
        <f t="shared" si="869"/>
        <v>137588</v>
      </c>
      <c r="R2566" s="356"/>
      <c r="S2566" s="356"/>
      <c r="T2566" s="356"/>
      <c r="U2566" s="353"/>
      <c r="V2566" s="356"/>
      <c r="W2566" s="356"/>
      <c r="X2566" s="356"/>
      <c r="Y2566" s="356"/>
      <c r="Z2566" s="356"/>
      <c r="AA2566" s="356"/>
      <c r="AB2566" s="356"/>
      <c r="AC2566" s="356"/>
      <c r="AD2566" s="356"/>
      <c r="AE2566" s="356"/>
      <c r="AF2566" s="356"/>
      <c r="AG2566" s="356"/>
      <c r="AH2566" s="356"/>
      <c r="AI2566" s="356"/>
      <c r="AJ2566" s="356"/>
      <c r="AK2566" s="356"/>
      <c r="AL2566" s="352"/>
      <c r="AM2566" s="356"/>
      <c r="AN2566" s="356"/>
      <c r="AO2566" s="356"/>
    </row>
    <row r="2567" spans="1:41" s="386" customFormat="1" ht="19.5" customHeight="1" x14ac:dyDescent="0.25">
      <c r="A2567" s="472"/>
      <c r="B2567" s="53">
        <v>71918000</v>
      </c>
      <c r="C2567" s="8" t="s">
        <v>21</v>
      </c>
      <c r="D2567" s="8"/>
      <c r="E2567" s="8"/>
      <c r="F2567" s="101"/>
      <c r="G2567" s="454"/>
      <c r="H2567" s="143"/>
      <c r="I2567" s="101"/>
      <c r="J2567" s="443" t="s">
        <v>303</v>
      </c>
      <c r="K2567" s="85" t="s">
        <v>298</v>
      </c>
      <c r="L2567" s="191">
        <v>20000</v>
      </c>
      <c r="M2567" s="191">
        <v>20000</v>
      </c>
      <c r="N2567" s="191"/>
      <c r="O2567" s="191"/>
      <c r="P2567" s="191"/>
      <c r="Q2567" s="186">
        <f t="shared" si="869"/>
        <v>20000</v>
      </c>
      <c r="R2567" s="384"/>
      <c r="S2567" s="384"/>
      <c r="T2567" s="384"/>
      <c r="U2567" s="385"/>
      <c r="V2567" s="380"/>
      <c r="W2567" s="380"/>
      <c r="X2567" s="384"/>
      <c r="Y2567" s="384"/>
      <c r="Z2567" s="384"/>
      <c r="AA2567" s="384"/>
      <c r="AB2567" s="384"/>
      <c r="AC2567" s="384"/>
      <c r="AD2567" s="384"/>
      <c r="AE2567" s="384"/>
      <c r="AF2567" s="384"/>
      <c r="AG2567" s="384"/>
      <c r="AH2567" s="384"/>
      <c r="AI2567" s="384"/>
      <c r="AJ2567" s="384"/>
      <c r="AK2567" s="384"/>
      <c r="AL2567" s="384"/>
      <c r="AM2567" s="384"/>
      <c r="AN2567" s="384"/>
      <c r="AO2567" s="384"/>
    </row>
    <row r="2568" spans="1:41" s="386" customFormat="1" ht="48" customHeight="1" x14ac:dyDescent="0.25">
      <c r="A2568" s="473"/>
      <c r="B2568" s="53">
        <v>71918000</v>
      </c>
      <c r="C2568" s="8" t="s">
        <v>21</v>
      </c>
      <c r="D2568" s="8"/>
      <c r="E2568" s="8"/>
      <c r="F2568" s="101"/>
      <c r="G2568" s="454"/>
      <c r="H2568" s="143"/>
      <c r="I2568" s="101"/>
      <c r="J2568" s="5" t="s">
        <v>185</v>
      </c>
      <c r="K2568" s="90" t="s">
        <v>25</v>
      </c>
      <c r="L2568" s="191">
        <v>117588</v>
      </c>
      <c r="M2568" s="189"/>
      <c r="N2568" s="164"/>
      <c r="O2568" s="189">
        <f>L2568*95/100</f>
        <v>111708.6</v>
      </c>
      <c r="P2568" s="186">
        <f>L2568-O2568</f>
        <v>5879.3999999999942</v>
      </c>
      <c r="Q2568" s="186">
        <f t="shared" si="869"/>
        <v>117588</v>
      </c>
      <c r="R2568" s="384"/>
      <c r="S2568" s="384"/>
      <c r="T2568" s="384"/>
      <c r="U2568" s="385"/>
      <c r="V2568" s="380"/>
      <c r="W2568" s="380"/>
      <c r="X2568" s="384"/>
      <c r="Y2568" s="384"/>
      <c r="Z2568" s="384"/>
      <c r="AA2568" s="384"/>
      <c r="AB2568" s="384"/>
      <c r="AC2568" s="384"/>
      <c r="AD2568" s="384"/>
      <c r="AE2568" s="384"/>
      <c r="AF2568" s="384"/>
      <c r="AG2568" s="384"/>
      <c r="AH2568" s="384"/>
      <c r="AI2568" s="384"/>
      <c r="AJ2568" s="384"/>
      <c r="AK2568" s="384"/>
      <c r="AL2568" s="384"/>
      <c r="AM2568" s="384"/>
      <c r="AN2568" s="384"/>
      <c r="AO2568" s="384"/>
    </row>
    <row r="2569" spans="1:41" ht="18" customHeight="1" x14ac:dyDescent="0.25">
      <c r="A2569" s="480" t="s">
        <v>282</v>
      </c>
      <c r="B2569" s="481"/>
      <c r="C2569" s="481"/>
      <c r="D2569" s="481"/>
      <c r="E2569" s="482"/>
      <c r="F2569" s="101">
        <v>29</v>
      </c>
      <c r="G2569" s="454" t="s">
        <v>5</v>
      </c>
      <c r="H2569" s="144">
        <f t="shared" ref="H2569:I2569" si="892">H2571+H2578+H2585+H2590+H2593+H2596+H2602+H2606+H2614+H2617+H2620+H2624+H2627+H2630+H2633+H2636+H2638+H2641+H2644+H2647+H2650+H2653+H2656+H2659+H2662+H2665+H2668+H2671+H2581</f>
        <v>63244.189999999995</v>
      </c>
      <c r="I2569" s="173">
        <f t="shared" si="892"/>
        <v>2234</v>
      </c>
      <c r="J2569" s="454" t="s">
        <v>5</v>
      </c>
      <c r="K2569" s="7" t="s">
        <v>5</v>
      </c>
      <c r="L2569" s="144">
        <f>L2571+L2578+L2585+L2590+L2593+L2596+L2602+L2606+L2614+L2617+L2620+L2624+L2627+L2630+L2633+L2636+L2638+L2641+L2644+L2647+L2650+L2653+L2656+L2659+L2662+L2665+L2668+L2671+L2581</f>
        <v>43760586</v>
      </c>
      <c r="M2569" s="144">
        <f t="shared" ref="M2569:P2569" si="893">M2571+M2578+M2585+M2590+M2593+M2596+M2602+M2606+M2614+M2617+M2620+M2624+M2627+M2630+M2633+M2636+M2638+M2641+M2644+M2647+M2650+M2653+M2656+M2659+M2662+M2665+M2668+M2671+M2581</f>
        <v>42603262</v>
      </c>
      <c r="N2569" s="144">
        <f t="shared" si="893"/>
        <v>0</v>
      </c>
      <c r="O2569" s="144">
        <f>O2571+O2578+O2585+O2590+O2593+O2596+O2602+O2606+O2614+O2617+O2620+O2624+O2627+O2630+O2633+O2636+O2638+O2641+O2644+O2647+O2650+O2653+O2656+O2659+O2662+O2665+O2668+O2671+O2581+O2570</f>
        <v>1600000</v>
      </c>
      <c r="P2569" s="144">
        <f t="shared" si="893"/>
        <v>57866.2</v>
      </c>
      <c r="Q2569" s="186">
        <f t="shared" si="869"/>
        <v>44261128.200000003</v>
      </c>
    </row>
    <row r="2570" spans="1:41" ht="18" customHeight="1" x14ac:dyDescent="0.25">
      <c r="A2570" s="448"/>
      <c r="B2570" s="480" t="s">
        <v>97</v>
      </c>
      <c r="C2570" s="481"/>
      <c r="D2570" s="481"/>
      <c r="E2570" s="481"/>
      <c r="F2570" s="481"/>
      <c r="G2570" s="481"/>
      <c r="H2570" s="481"/>
      <c r="I2570" s="482"/>
      <c r="J2570" s="454" t="s">
        <v>5</v>
      </c>
      <c r="K2570" s="7" t="s">
        <v>5</v>
      </c>
      <c r="L2570" s="188"/>
      <c r="M2570" s="188"/>
      <c r="N2570" s="188"/>
      <c r="O2570" s="188">
        <v>500542.2</v>
      </c>
      <c r="P2570" s="188"/>
      <c r="Q2570" s="186">
        <f t="shared" si="869"/>
        <v>500542.2</v>
      </c>
    </row>
    <row r="2571" spans="1:41" ht="18" customHeight="1" x14ac:dyDescent="0.25">
      <c r="A2571" s="91">
        <v>1</v>
      </c>
      <c r="B2571" s="455">
        <v>71920000</v>
      </c>
      <c r="C2571" s="3" t="s">
        <v>16</v>
      </c>
      <c r="D2571" s="3" t="s">
        <v>19</v>
      </c>
      <c r="E2571" s="3" t="s">
        <v>96</v>
      </c>
      <c r="F2571" s="179">
        <v>8</v>
      </c>
      <c r="G2571" s="4" t="s">
        <v>68</v>
      </c>
      <c r="H2571" s="146">
        <v>453.6</v>
      </c>
      <c r="I2571" s="179">
        <v>3</v>
      </c>
      <c r="J2571" s="448" t="s">
        <v>184</v>
      </c>
      <c r="K2571" s="7" t="s">
        <v>5</v>
      </c>
      <c r="L2571" s="188">
        <f>L2572+L2573+L2574+L2575+L2576+L2577</f>
        <v>2654949</v>
      </c>
      <c r="M2571" s="188">
        <f t="shared" ref="M2571:P2571" si="894">M2572+M2573+M2574+M2575+M2576+M2577</f>
        <v>2654949</v>
      </c>
      <c r="N2571" s="188">
        <f t="shared" si="894"/>
        <v>0</v>
      </c>
      <c r="O2571" s="188">
        <f t="shared" si="894"/>
        <v>0</v>
      </c>
      <c r="P2571" s="188">
        <f t="shared" si="894"/>
        <v>0</v>
      </c>
      <c r="Q2571" s="186">
        <f t="shared" si="869"/>
        <v>2654949</v>
      </c>
    </row>
    <row r="2572" spans="1:41" ht="31.5" customHeight="1" x14ac:dyDescent="0.25">
      <c r="A2572" s="92"/>
      <c r="B2572" s="455">
        <v>71920000</v>
      </c>
      <c r="C2572" s="3" t="s">
        <v>16</v>
      </c>
      <c r="D2572" s="87"/>
      <c r="E2572" s="87"/>
      <c r="F2572" s="179"/>
      <c r="G2572" s="87"/>
      <c r="H2572" s="146"/>
      <c r="I2572" s="179"/>
      <c r="J2572" s="86" t="s">
        <v>230</v>
      </c>
      <c r="K2572" s="90" t="s">
        <v>4</v>
      </c>
      <c r="L2572" s="188">
        <v>121303</v>
      </c>
      <c r="M2572" s="188">
        <v>121303</v>
      </c>
      <c r="N2572" s="164"/>
      <c r="O2572" s="164"/>
      <c r="P2572" s="164"/>
      <c r="Q2572" s="186">
        <f t="shared" si="869"/>
        <v>121303</v>
      </c>
    </row>
    <row r="2573" spans="1:41" ht="31.5" customHeight="1" x14ac:dyDescent="0.25">
      <c r="A2573" s="92"/>
      <c r="B2573" s="455">
        <v>71920000</v>
      </c>
      <c r="C2573" s="3" t="s">
        <v>16</v>
      </c>
      <c r="D2573" s="87"/>
      <c r="E2573" s="87"/>
      <c r="F2573" s="179"/>
      <c r="G2573" s="87"/>
      <c r="H2573" s="146"/>
      <c r="I2573" s="179"/>
      <c r="J2573" s="86" t="s">
        <v>226</v>
      </c>
      <c r="K2573" s="90" t="s">
        <v>20</v>
      </c>
      <c r="L2573" s="188">
        <v>102159</v>
      </c>
      <c r="M2573" s="188">
        <v>102159</v>
      </c>
      <c r="N2573" s="164"/>
      <c r="O2573" s="225"/>
      <c r="P2573" s="225"/>
      <c r="Q2573" s="186">
        <f t="shared" si="869"/>
        <v>102159</v>
      </c>
    </row>
    <row r="2574" spans="1:41" ht="33.75" customHeight="1" x14ac:dyDescent="0.25">
      <c r="A2574" s="92"/>
      <c r="B2574" s="455">
        <v>71920000</v>
      </c>
      <c r="C2574" s="3" t="s">
        <v>16</v>
      </c>
      <c r="D2574" s="87"/>
      <c r="E2574" s="87"/>
      <c r="F2574" s="179"/>
      <c r="G2574" s="87"/>
      <c r="H2574" s="146"/>
      <c r="I2574" s="179"/>
      <c r="J2574" s="86" t="s">
        <v>188</v>
      </c>
      <c r="K2574" s="90" t="s">
        <v>12</v>
      </c>
      <c r="L2574" s="188">
        <v>326452</v>
      </c>
      <c r="M2574" s="188">
        <v>326452</v>
      </c>
      <c r="N2574" s="164"/>
      <c r="O2574" s="164"/>
      <c r="P2574" s="164"/>
      <c r="Q2574" s="186">
        <f t="shared" si="869"/>
        <v>326452</v>
      </c>
    </row>
    <row r="2575" spans="1:41" ht="18" customHeight="1" x14ac:dyDescent="0.25">
      <c r="A2575" s="92"/>
      <c r="B2575" s="455">
        <v>71920000</v>
      </c>
      <c r="C2575" s="3" t="s">
        <v>16</v>
      </c>
      <c r="D2575" s="87"/>
      <c r="E2575" s="87"/>
      <c r="F2575" s="179"/>
      <c r="G2575" s="87"/>
      <c r="H2575" s="146"/>
      <c r="I2575" s="179"/>
      <c r="J2575" s="86" t="s">
        <v>191</v>
      </c>
      <c r="K2575" s="90" t="s">
        <v>9</v>
      </c>
      <c r="L2575" s="188">
        <v>1238688</v>
      </c>
      <c r="M2575" s="188">
        <v>1238688</v>
      </c>
      <c r="N2575" s="164"/>
      <c r="O2575" s="164"/>
      <c r="P2575" s="164"/>
      <c r="Q2575" s="186">
        <f t="shared" si="869"/>
        <v>1238688</v>
      </c>
    </row>
    <row r="2576" spans="1:41" ht="18" customHeight="1" x14ac:dyDescent="0.25">
      <c r="A2576" s="92"/>
      <c r="B2576" s="455">
        <v>71920000</v>
      </c>
      <c r="C2576" s="3" t="s">
        <v>16</v>
      </c>
      <c r="D2576" s="87"/>
      <c r="E2576" s="87"/>
      <c r="F2576" s="179"/>
      <c r="G2576" s="87"/>
      <c r="H2576" s="146"/>
      <c r="I2576" s="179"/>
      <c r="J2576" s="448" t="s">
        <v>231</v>
      </c>
      <c r="K2576" s="90" t="s">
        <v>6</v>
      </c>
      <c r="L2576" s="188">
        <v>810722</v>
      </c>
      <c r="M2576" s="188">
        <v>810722</v>
      </c>
      <c r="N2576" s="164"/>
      <c r="O2576" s="164"/>
      <c r="P2576" s="164"/>
      <c r="Q2576" s="186">
        <f t="shared" ref="Q2576:Q2629" si="895">M2576+N2576+O2576+P2576</f>
        <v>810722</v>
      </c>
    </row>
    <row r="2577" spans="1:41" ht="18" customHeight="1" x14ac:dyDescent="0.25">
      <c r="A2577" s="92"/>
      <c r="B2577" s="455">
        <v>71920000</v>
      </c>
      <c r="C2577" s="3" t="s">
        <v>16</v>
      </c>
      <c r="D2577" s="87"/>
      <c r="E2577" s="87"/>
      <c r="F2577" s="179"/>
      <c r="G2577" s="87"/>
      <c r="H2577" s="146"/>
      <c r="I2577" s="179"/>
      <c r="J2577" s="86" t="s">
        <v>189</v>
      </c>
      <c r="K2577" s="90" t="s">
        <v>0</v>
      </c>
      <c r="L2577" s="188">
        <v>55625</v>
      </c>
      <c r="M2577" s="188">
        <v>55625</v>
      </c>
      <c r="N2577" s="164"/>
      <c r="O2577" s="164"/>
      <c r="P2577" s="164"/>
      <c r="Q2577" s="186">
        <f t="shared" si="895"/>
        <v>55625</v>
      </c>
    </row>
    <row r="2578" spans="1:41" ht="18" customHeight="1" x14ac:dyDescent="0.25">
      <c r="A2578" s="91">
        <v>2</v>
      </c>
      <c r="B2578" s="455">
        <v>71920000</v>
      </c>
      <c r="C2578" s="3" t="s">
        <v>16</v>
      </c>
      <c r="D2578" s="3" t="s">
        <v>19</v>
      </c>
      <c r="E2578" s="3" t="s">
        <v>283</v>
      </c>
      <c r="F2578" s="179">
        <v>11</v>
      </c>
      <c r="G2578" s="4" t="s">
        <v>68</v>
      </c>
      <c r="H2578" s="146">
        <v>2134.79</v>
      </c>
      <c r="I2578" s="179">
        <v>99</v>
      </c>
      <c r="J2578" s="448" t="s">
        <v>184</v>
      </c>
      <c r="K2578" s="7" t="s">
        <v>5</v>
      </c>
      <c r="L2578" s="188">
        <f>L2579+L2580</f>
        <v>1201583</v>
      </c>
      <c r="M2578" s="188">
        <f t="shared" ref="M2578:P2578" si="896">M2579+M2580</f>
        <v>1201583</v>
      </c>
      <c r="N2578" s="188">
        <f t="shared" si="896"/>
        <v>0</v>
      </c>
      <c r="O2578" s="188">
        <f t="shared" si="896"/>
        <v>0</v>
      </c>
      <c r="P2578" s="188">
        <f t="shared" si="896"/>
        <v>0</v>
      </c>
      <c r="Q2578" s="186">
        <f t="shared" si="895"/>
        <v>1201583</v>
      </c>
    </row>
    <row r="2579" spans="1:41" ht="33.75" customHeight="1" x14ac:dyDescent="0.25">
      <c r="A2579" s="92"/>
      <c r="B2579" s="455">
        <v>71920000</v>
      </c>
      <c r="C2579" s="3" t="s">
        <v>16</v>
      </c>
      <c r="D2579" s="87"/>
      <c r="E2579" s="87"/>
      <c r="F2579" s="179"/>
      <c r="G2579" s="87"/>
      <c r="H2579" s="146"/>
      <c r="I2579" s="179"/>
      <c r="J2579" s="86" t="s">
        <v>188</v>
      </c>
      <c r="K2579" s="90" t="s">
        <v>12</v>
      </c>
      <c r="L2579" s="188">
        <v>1176408</v>
      </c>
      <c r="M2579" s="188">
        <v>1176408</v>
      </c>
      <c r="N2579" s="164"/>
      <c r="O2579" s="164"/>
      <c r="P2579" s="164"/>
      <c r="Q2579" s="186">
        <f t="shared" si="895"/>
        <v>1176408</v>
      </c>
    </row>
    <row r="2580" spans="1:41" ht="18" customHeight="1" x14ac:dyDescent="0.25">
      <c r="A2580" s="92"/>
      <c r="B2580" s="455">
        <v>71920000</v>
      </c>
      <c r="C2580" s="3" t="s">
        <v>16</v>
      </c>
      <c r="D2580" s="87"/>
      <c r="E2580" s="87"/>
      <c r="F2580" s="179"/>
      <c r="G2580" s="87"/>
      <c r="H2580" s="146"/>
      <c r="I2580" s="179"/>
      <c r="J2580" s="86" t="s">
        <v>189</v>
      </c>
      <c r="K2580" s="90" t="s">
        <v>0</v>
      </c>
      <c r="L2580" s="188">
        <v>25175</v>
      </c>
      <c r="M2580" s="188">
        <v>25175</v>
      </c>
      <c r="N2580" s="164"/>
      <c r="O2580" s="225"/>
      <c r="P2580" s="225"/>
      <c r="Q2580" s="186">
        <f t="shared" si="895"/>
        <v>25175</v>
      </c>
    </row>
    <row r="2581" spans="1:41" s="416" customFormat="1" ht="18" customHeight="1" x14ac:dyDescent="0.25">
      <c r="A2581" s="91">
        <v>3</v>
      </c>
      <c r="B2581" s="455">
        <v>71920000</v>
      </c>
      <c r="C2581" s="3" t="s">
        <v>16</v>
      </c>
      <c r="D2581" s="3" t="s">
        <v>19</v>
      </c>
      <c r="E2581" s="3" t="s">
        <v>351</v>
      </c>
      <c r="F2581" s="179">
        <v>2</v>
      </c>
      <c r="G2581" s="4" t="s">
        <v>68</v>
      </c>
      <c r="H2581" s="428">
        <v>2044.3</v>
      </c>
      <c r="I2581" s="430">
        <v>23</v>
      </c>
      <c r="J2581" s="448" t="s">
        <v>184</v>
      </c>
      <c r="K2581" s="7" t="s">
        <v>5</v>
      </c>
      <c r="L2581" s="188">
        <f>L2583+L2584+L2582</f>
        <v>1163185</v>
      </c>
      <c r="M2581" s="188">
        <f t="shared" ref="M2581:P2581" si="897">M2583+M2584+M2582</f>
        <v>1163185</v>
      </c>
      <c r="N2581" s="188">
        <f t="shared" si="897"/>
        <v>0</v>
      </c>
      <c r="O2581" s="188">
        <f t="shared" si="897"/>
        <v>0</v>
      </c>
      <c r="P2581" s="188">
        <f t="shared" si="897"/>
        <v>0</v>
      </c>
      <c r="Q2581" s="186">
        <f t="shared" ref="Q2581:Q2584" si="898">M2581+N2581+O2581+P2581</f>
        <v>1163185</v>
      </c>
    </row>
    <row r="2582" spans="1:41" s="416" customFormat="1" ht="19.5" customHeight="1" x14ac:dyDescent="0.25">
      <c r="A2582" s="92"/>
      <c r="B2582" s="455">
        <v>71920000</v>
      </c>
      <c r="C2582" s="3" t="s">
        <v>16</v>
      </c>
      <c r="D2582" s="3"/>
      <c r="E2582" s="3"/>
      <c r="F2582" s="179"/>
      <c r="G2582" s="4"/>
      <c r="H2582" s="428"/>
      <c r="I2582" s="430"/>
      <c r="J2582" s="443" t="s">
        <v>303</v>
      </c>
      <c r="K2582" s="85" t="s">
        <v>298</v>
      </c>
      <c r="L2582" s="166">
        <v>20000</v>
      </c>
      <c r="M2582" s="166">
        <v>20000</v>
      </c>
      <c r="N2582" s="188"/>
      <c r="O2582" s="188"/>
      <c r="P2582" s="188"/>
      <c r="Q2582" s="186"/>
    </row>
    <row r="2583" spans="1:41" s="416" customFormat="1" ht="33.75" customHeight="1" x14ac:dyDescent="0.25">
      <c r="A2583" s="92"/>
      <c r="B2583" s="455">
        <v>71920000</v>
      </c>
      <c r="C2583" s="3" t="s">
        <v>16</v>
      </c>
      <c r="D2583" s="87"/>
      <c r="E2583" s="87"/>
      <c r="F2583" s="179"/>
      <c r="G2583" s="87"/>
      <c r="H2583" s="146"/>
      <c r="I2583" s="179"/>
      <c r="J2583" s="86" t="s">
        <v>188</v>
      </c>
      <c r="K2583" s="90" t="s">
        <v>12</v>
      </c>
      <c r="L2583" s="188">
        <v>1119233</v>
      </c>
      <c r="M2583" s="188">
        <v>1119233</v>
      </c>
      <c r="N2583" s="164"/>
      <c r="O2583" s="164"/>
      <c r="P2583" s="164"/>
      <c r="Q2583" s="186">
        <f t="shared" si="898"/>
        <v>1119233</v>
      </c>
    </row>
    <row r="2584" spans="1:41" s="416" customFormat="1" ht="18" customHeight="1" x14ac:dyDescent="0.25">
      <c r="A2584" s="92"/>
      <c r="B2584" s="455">
        <v>71920000</v>
      </c>
      <c r="C2584" s="3" t="s">
        <v>16</v>
      </c>
      <c r="D2584" s="87"/>
      <c r="E2584" s="87"/>
      <c r="F2584" s="179"/>
      <c r="G2584" s="87"/>
      <c r="H2584" s="146"/>
      <c r="I2584" s="179"/>
      <c r="J2584" s="86" t="s">
        <v>189</v>
      </c>
      <c r="K2584" s="90" t="s">
        <v>0</v>
      </c>
      <c r="L2584" s="188">
        <v>23952</v>
      </c>
      <c r="M2584" s="188">
        <v>23952</v>
      </c>
      <c r="N2584" s="164"/>
      <c r="O2584" s="225"/>
      <c r="P2584" s="225"/>
      <c r="Q2584" s="186">
        <f t="shared" si="898"/>
        <v>23952</v>
      </c>
    </row>
    <row r="2585" spans="1:41" ht="18" customHeight="1" x14ac:dyDescent="0.25">
      <c r="A2585" s="422">
        <v>4</v>
      </c>
      <c r="B2585" s="455">
        <v>71920000</v>
      </c>
      <c r="C2585" s="3" t="s">
        <v>16</v>
      </c>
      <c r="D2585" s="3" t="s">
        <v>19</v>
      </c>
      <c r="E2585" s="3" t="s">
        <v>351</v>
      </c>
      <c r="F2585" s="179">
        <v>3</v>
      </c>
      <c r="G2585" s="4" t="s">
        <v>68</v>
      </c>
      <c r="H2585" s="146">
        <v>3842.6</v>
      </c>
      <c r="I2585" s="179">
        <v>87</v>
      </c>
      <c r="J2585" s="448" t="s">
        <v>184</v>
      </c>
      <c r="K2585" s="7" t="s">
        <v>5</v>
      </c>
      <c r="L2585" s="188">
        <f>L2586+L2587+L2588+L2589</f>
        <v>1729134</v>
      </c>
      <c r="M2585" s="188">
        <f t="shared" ref="M2585:P2585" si="899">M2586+M2587+M2588+M2589</f>
        <v>1673327</v>
      </c>
      <c r="N2585" s="188">
        <f t="shared" si="899"/>
        <v>0</v>
      </c>
      <c r="O2585" s="188">
        <f t="shared" si="899"/>
        <v>53016.65</v>
      </c>
      <c r="P2585" s="188">
        <f t="shared" si="899"/>
        <v>2790.3499999999985</v>
      </c>
      <c r="Q2585" s="186">
        <f t="shared" si="895"/>
        <v>1729134</v>
      </c>
    </row>
    <row r="2586" spans="1:41" ht="33.75" customHeight="1" x14ac:dyDescent="0.25">
      <c r="A2586" s="420"/>
      <c r="B2586" s="455">
        <v>71920000</v>
      </c>
      <c r="C2586" s="3" t="s">
        <v>16</v>
      </c>
      <c r="D2586" s="87"/>
      <c r="E2586" s="87"/>
      <c r="F2586" s="179"/>
      <c r="G2586" s="87"/>
      <c r="H2586" s="146"/>
      <c r="I2586" s="179"/>
      <c r="J2586" s="86" t="s">
        <v>188</v>
      </c>
      <c r="K2586" s="90" t="s">
        <v>12</v>
      </c>
      <c r="L2586" s="188">
        <v>1618688</v>
      </c>
      <c r="M2586" s="188">
        <v>1618688</v>
      </c>
      <c r="N2586" s="164"/>
      <c r="O2586" s="164"/>
      <c r="P2586" s="164"/>
      <c r="Q2586" s="186">
        <f t="shared" si="895"/>
        <v>1618688</v>
      </c>
    </row>
    <row r="2587" spans="1:41" ht="18" customHeight="1" x14ac:dyDescent="0.25">
      <c r="A2587" s="420"/>
      <c r="B2587" s="455">
        <v>71920000</v>
      </c>
      <c r="C2587" s="3" t="s">
        <v>16</v>
      </c>
      <c r="D2587" s="87"/>
      <c r="E2587" s="87"/>
      <c r="F2587" s="179"/>
      <c r="G2587" s="87"/>
      <c r="H2587" s="146"/>
      <c r="I2587" s="179"/>
      <c r="J2587" s="86" t="s">
        <v>189</v>
      </c>
      <c r="K2587" s="90" t="s">
        <v>0</v>
      </c>
      <c r="L2587" s="188">
        <v>34639</v>
      </c>
      <c r="M2587" s="188">
        <v>34639</v>
      </c>
      <c r="N2587" s="164"/>
      <c r="O2587" s="225"/>
      <c r="P2587" s="225"/>
      <c r="Q2587" s="186">
        <f t="shared" si="895"/>
        <v>34639</v>
      </c>
    </row>
    <row r="2588" spans="1:41" s="386" customFormat="1" ht="19.5" customHeight="1" x14ac:dyDescent="0.25">
      <c r="A2588" s="420"/>
      <c r="B2588" s="455">
        <v>71920000</v>
      </c>
      <c r="C2588" s="3" t="s">
        <v>16</v>
      </c>
      <c r="D2588" s="3"/>
      <c r="E2588" s="3"/>
      <c r="F2588" s="179"/>
      <c r="G2588" s="431"/>
      <c r="H2588" s="146"/>
      <c r="I2588" s="179"/>
      <c r="J2588" s="443" t="s">
        <v>303</v>
      </c>
      <c r="K2588" s="85" t="s">
        <v>298</v>
      </c>
      <c r="L2588" s="166">
        <v>20000</v>
      </c>
      <c r="M2588" s="166">
        <v>20000</v>
      </c>
      <c r="N2588" s="188"/>
      <c r="O2588" s="188"/>
      <c r="P2588" s="188"/>
      <c r="Q2588" s="186">
        <f t="shared" si="895"/>
        <v>20000</v>
      </c>
      <c r="R2588" s="384"/>
      <c r="S2588" s="384"/>
      <c r="T2588" s="384"/>
      <c r="U2588" s="385"/>
      <c r="V2588" s="380"/>
      <c r="W2588" s="380"/>
      <c r="X2588" s="384"/>
      <c r="Y2588" s="384"/>
      <c r="Z2588" s="384"/>
      <c r="AA2588" s="384"/>
      <c r="AB2588" s="384"/>
      <c r="AC2588" s="384"/>
      <c r="AD2588" s="384"/>
      <c r="AE2588" s="384"/>
      <c r="AF2588" s="384"/>
      <c r="AG2588" s="384"/>
      <c r="AH2588" s="384"/>
      <c r="AI2588" s="384"/>
      <c r="AJ2588" s="384"/>
      <c r="AK2588" s="384"/>
      <c r="AL2588" s="384"/>
      <c r="AM2588" s="384"/>
      <c r="AN2588" s="384"/>
      <c r="AO2588" s="384"/>
    </row>
    <row r="2589" spans="1:41" s="388" customFormat="1" ht="48" customHeight="1" x14ac:dyDescent="0.25">
      <c r="A2589" s="421"/>
      <c r="B2589" s="455">
        <v>71920000</v>
      </c>
      <c r="C2589" s="3" t="s">
        <v>16</v>
      </c>
      <c r="D2589" s="87"/>
      <c r="E2589" s="87"/>
      <c r="F2589" s="179"/>
      <c r="G2589" s="432"/>
      <c r="H2589" s="146"/>
      <c r="I2589" s="179"/>
      <c r="J2589" s="5" t="s">
        <v>185</v>
      </c>
      <c r="K2589" s="90" t="s">
        <v>25</v>
      </c>
      <c r="L2589" s="166">
        <v>55807</v>
      </c>
      <c r="M2589" s="189"/>
      <c r="N2589" s="188"/>
      <c r="O2589" s="189">
        <f>L2589*95/100</f>
        <v>53016.65</v>
      </c>
      <c r="P2589" s="186">
        <f>L2589-O2589</f>
        <v>2790.3499999999985</v>
      </c>
      <c r="Q2589" s="186">
        <f t="shared" si="895"/>
        <v>55807</v>
      </c>
      <c r="R2589" s="390"/>
      <c r="S2589" s="387"/>
      <c r="T2589" s="387"/>
      <c r="U2589" s="382"/>
      <c r="V2589" s="380"/>
      <c r="W2589" s="380"/>
      <c r="X2589" s="387"/>
      <c r="Y2589" s="387"/>
      <c r="Z2589" s="387"/>
      <c r="AA2589" s="387"/>
      <c r="AB2589" s="387"/>
      <c r="AC2589" s="387"/>
      <c r="AD2589" s="387"/>
      <c r="AE2589" s="387"/>
      <c r="AF2589" s="387"/>
      <c r="AG2589" s="387"/>
      <c r="AH2589" s="387"/>
      <c r="AI2589" s="387"/>
      <c r="AJ2589" s="387"/>
      <c r="AK2589" s="387"/>
      <c r="AL2589" s="387"/>
      <c r="AM2589" s="387"/>
      <c r="AN2589" s="387"/>
      <c r="AO2589" s="387"/>
    </row>
    <row r="2590" spans="1:41" ht="18" customHeight="1" x14ac:dyDescent="0.25">
      <c r="A2590" s="91">
        <v>5</v>
      </c>
      <c r="B2590" s="455">
        <v>71920000</v>
      </c>
      <c r="C2590" s="3" t="s">
        <v>16</v>
      </c>
      <c r="D2590" s="3" t="s">
        <v>64</v>
      </c>
      <c r="E2590" s="3" t="s">
        <v>92</v>
      </c>
      <c r="F2590" s="179">
        <v>2</v>
      </c>
      <c r="G2590" s="4" t="s">
        <v>68</v>
      </c>
      <c r="H2590" s="146">
        <v>4349.3999999999996</v>
      </c>
      <c r="I2590" s="179">
        <v>245</v>
      </c>
      <c r="J2590" s="448" t="s">
        <v>184</v>
      </c>
      <c r="K2590" s="7" t="s">
        <v>5</v>
      </c>
      <c r="L2590" s="188">
        <f>L2591+L2592</f>
        <v>5012871</v>
      </c>
      <c r="M2590" s="188">
        <f t="shared" ref="M2590:P2590" si="900">M2591+M2592</f>
        <v>5012871</v>
      </c>
      <c r="N2590" s="188">
        <f t="shared" si="900"/>
        <v>0</v>
      </c>
      <c r="O2590" s="188">
        <f t="shared" si="900"/>
        <v>0</v>
      </c>
      <c r="P2590" s="188">
        <f t="shared" si="900"/>
        <v>0</v>
      </c>
      <c r="Q2590" s="186">
        <f t="shared" si="895"/>
        <v>5012871</v>
      </c>
    </row>
    <row r="2591" spans="1:41" ht="18" customHeight="1" x14ac:dyDescent="0.25">
      <c r="A2591" s="92"/>
      <c r="B2591" s="455">
        <v>71920000</v>
      </c>
      <c r="C2591" s="3" t="s">
        <v>16</v>
      </c>
      <c r="D2591" s="3"/>
      <c r="E2591" s="3"/>
      <c r="F2591" s="179"/>
      <c r="G2591" s="3"/>
      <c r="H2591" s="146"/>
      <c r="I2591" s="179"/>
      <c r="J2591" s="86" t="s">
        <v>186</v>
      </c>
      <c r="K2591" s="90" t="s">
        <v>17</v>
      </c>
      <c r="L2591" s="188">
        <v>4907844</v>
      </c>
      <c r="M2591" s="188">
        <v>4907844</v>
      </c>
      <c r="N2591" s="164"/>
      <c r="O2591" s="164"/>
      <c r="P2591" s="164"/>
      <c r="Q2591" s="186">
        <f t="shared" si="895"/>
        <v>4907844</v>
      </c>
    </row>
    <row r="2592" spans="1:41" ht="18" customHeight="1" x14ac:dyDescent="0.25">
      <c r="A2592" s="92"/>
      <c r="B2592" s="455">
        <v>71920000</v>
      </c>
      <c r="C2592" s="3" t="s">
        <v>16</v>
      </c>
      <c r="D2592" s="3"/>
      <c r="E2592" s="3"/>
      <c r="F2592" s="179"/>
      <c r="G2592" s="3"/>
      <c r="H2592" s="146"/>
      <c r="I2592" s="179"/>
      <c r="J2592" s="86" t="s">
        <v>189</v>
      </c>
      <c r="K2592" s="90" t="s">
        <v>0</v>
      </c>
      <c r="L2592" s="188">
        <v>105027</v>
      </c>
      <c r="M2592" s="188">
        <v>105027</v>
      </c>
      <c r="N2592" s="164"/>
      <c r="O2592" s="225"/>
      <c r="P2592" s="225"/>
      <c r="Q2592" s="186">
        <f t="shared" si="895"/>
        <v>105027</v>
      </c>
    </row>
    <row r="2593" spans="1:17" ht="18" customHeight="1" x14ac:dyDescent="0.25">
      <c r="A2593" s="434">
        <v>6</v>
      </c>
      <c r="B2593" s="455">
        <v>71920000</v>
      </c>
      <c r="C2593" s="3" t="s">
        <v>16</v>
      </c>
      <c r="D2593" s="3" t="s">
        <v>19</v>
      </c>
      <c r="E2593" s="3" t="s">
        <v>229</v>
      </c>
      <c r="F2593" s="179">
        <v>1</v>
      </c>
      <c r="G2593" s="4" t="s">
        <v>68</v>
      </c>
      <c r="H2593" s="146">
        <v>2778.5</v>
      </c>
      <c r="I2593" s="179">
        <v>72</v>
      </c>
      <c r="J2593" s="448" t="s">
        <v>184</v>
      </c>
      <c r="K2593" s="7" t="s">
        <v>5</v>
      </c>
      <c r="L2593" s="188">
        <f>L2594+L2595</f>
        <v>1641926</v>
      </c>
      <c r="M2593" s="188">
        <f t="shared" ref="M2593:P2593" si="901">M2594+M2595</f>
        <v>1641926</v>
      </c>
      <c r="N2593" s="188">
        <f t="shared" si="901"/>
        <v>0</v>
      </c>
      <c r="O2593" s="188">
        <f t="shared" si="901"/>
        <v>0</v>
      </c>
      <c r="P2593" s="188">
        <f t="shared" si="901"/>
        <v>0</v>
      </c>
      <c r="Q2593" s="186">
        <f t="shared" si="895"/>
        <v>1641926</v>
      </c>
    </row>
    <row r="2594" spans="1:17" ht="33.75" customHeight="1" x14ac:dyDescent="0.25">
      <c r="A2594" s="435"/>
      <c r="B2594" s="455">
        <v>71920000</v>
      </c>
      <c r="C2594" s="3" t="s">
        <v>16</v>
      </c>
      <c r="D2594" s="87"/>
      <c r="E2594" s="87"/>
      <c r="F2594" s="179"/>
      <c r="G2594" s="87"/>
      <c r="H2594" s="146"/>
      <c r="I2594" s="179"/>
      <c r="J2594" s="86" t="s">
        <v>188</v>
      </c>
      <c r="K2594" s="90" t="s">
        <v>12</v>
      </c>
      <c r="L2594" s="188">
        <v>1607525</v>
      </c>
      <c r="M2594" s="188">
        <v>1607525</v>
      </c>
      <c r="N2594" s="164"/>
      <c r="O2594" s="164"/>
      <c r="P2594" s="164"/>
      <c r="Q2594" s="186">
        <f t="shared" si="895"/>
        <v>1607525</v>
      </c>
    </row>
    <row r="2595" spans="1:17" ht="18" customHeight="1" x14ac:dyDescent="0.25">
      <c r="A2595" s="435"/>
      <c r="B2595" s="455">
        <v>71920000</v>
      </c>
      <c r="C2595" s="3" t="s">
        <v>16</v>
      </c>
      <c r="D2595" s="87"/>
      <c r="E2595" s="87"/>
      <c r="F2595" s="179"/>
      <c r="G2595" s="87"/>
      <c r="H2595" s="146"/>
      <c r="I2595" s="179"/>
      <c r="J2595" s="86" t="s">
        <v>189</v>
      </c>
      <c r="K2595" s="90" t="s">
        <v>0</v>
      </c>
      <c r="L2595" s="188">
        <v>34401</v>
      </c>
      <c r="M2595" s="188">
        <v>34401</v>
      </c>
      <c r="N2595" s="164"/>
      <c r="O2595" s="225"/>
      <c r="P2595" s="225"/>
      <c r="Q2595" s="186">
        <f t="shared" si="895"/>
        <v>34401</v>
      </c>
    </row>
    <row r="2596" spans="1:17" ht="18" customHeight="1" x14ac:dyDescent="0.25">
      <c r="A2596" s="91">
        <v>7</v>
      </c>
      <c r="B2596" s="455">
        <v>71920000</v>
      </c>
      <c r="C2596" s="3" t="s">
        <v>16</v>
      </c>
      <c r="D2596" s="3" t="s">
        <v>19</v>
      </c>
      <c r="E2596" s="3" t="s">
        <v>96</v>
      </c>
      <c r="F2596" s="179">
        <v>2</v>
      </c>
      <c r="G2596" s="4" t="s">
        <v>68</v>
      </c>
      <c r="H2596" s="146">
        <v>599.79999999999995</v>
      </c>
      <c r="I2596" s="179">
        <v>19</v>
      </c>
      <c r="J2596" s="448" t="s">
        <v>184</v>
      </c>
      <c r="K2596" s="7" t="s">
        <v>5</v>
      </c>
      <c r="L2596" s="188">
        <f>L2597+L2598+L2599+L2600+L2601</f>
        <v>2050848</v>
      </c>
      <c r="M2596" s="188">
        <f t="shared" ref="M2596:P2596" si="902">M2597+M2598+M2599+M2600+M2601</f>
        <v>2050848</v>
      </c>
      <c r="N2596" s="188">
        <f t="shared" si="902"/>
        <v>0</v>
      </c>
      <c r="O2596" s="188">
        <f t="shared" si="902"/>
        <v>0</v>
      </c>
      <c r="P2596" s="188">
        <f t="shared" si="902"/>
        <v>0</v>
      </c>
      <c r="Q2596" s="186">
        <f t="shared" si="895"/>
        <v>2050848</v>
      </c>
    </row>
    <row r="2597" spans="1:17" ht="30.75" customHeight="1" x14ac:dyDescent="0.25">
      <c r="A2597" s="92"/>
      <c r="B2597" s="455">
        <v>71920000</v>
      </c>
      <c r="C2597" s="3" t="s">
        <v>16</v>
      </c>
      <c r="D2597" s="87"/>
      <c r="E2597" s="87"/>
      <c r="F2597" s="179"/>
      <c r="G2597" s="87"/>
      <c r="H2597" s="146"/>
      <c r="I2597" s="179"/>
      <c r="J2597" s="86" t="s">
        <v>187</v>
      </c>
      <c r="K2597" s="90" t="s">
        <v>13</v>
      </c>
      <c r="L2597" s="188">
        <v>647757</v>
      </c>
      <c r="M2597" s="188">
        <v>647757</v>
      </c>
      <c r="N2597" s="164"/>
      <c r="O2597" s="164"/>
      <c r="P2597" s="164"/>
      <c r="Q2597" s="186">
        <f t="shared" si="895"/>
        <v>647757</v>
      </c>
    </row>
    <row r="2598" spans="1:17" ht="31.5" customHeight="1" x14ac:dyDescent="0.25">
      <c r="A2598" s="92"/>
      <c r="B2598" s="455">
        <v>71920000</v>
      </c>
      <c r="C2598" s="3" t="s">
        <v>16</v>
      </c>
      <c r="D2598" s="87"/>
      <c r="E2598" s="87"/>
      <c r="F2598" s="179"/>
      <c r="G2598" s="87"/>
      <c r="H2598" s="146"/>
      <c r="I2598" s="179"/>
      <c r="J2598" s="86" t="s">
        <v>226</v>
      </c>
      <c r="K2598" s="90" t="s">
        <v>20</v>
      </c>
      <c r="L2598" s="188">
        <v>134221</v>
      </c>
      <c r="M2598" s="188">
        <v>134221</v>
      </c>
      <c r="N2598" s="164"/>
      <c r="O2598" s="225"/>
      <c r="P2598" s="225"/>
      <c r="Q2598" s="186">
        <f t="shared" si="895"/>
        <v>134221</v>
      </c>
    </row>
    <row r="2599" spans="1:17" ht="31.5" customHeight="1" x14ac:dyDescent="0.25">
      <c r="A2599" s="92"/>
      <c r="B2599" s="455">
        <v>71920000</v>
      </c>
      <c r="C2599" s="3" t="s">
        <v>16</v>
      </c>
      <c r="D2599" s="87"/>
      <c r="E2599" s="87"/>
      <c r="F2599" s="179"/>
      <c r="G2599" s="87"/>
      <c r="H2599" s="146"/>
      <c r="I2599" s="179"/>
      <c r="J2599" s="86" t="s">
        <v>198</v>
      </c>
      <c r="K2599" s="90" t="s">
        <v>8</v>
      </c>
      <c r="L2599" s="188">
        <v>796997</v>
      </c>
      <c r="M2599" s="188">
        <v>796997</v>
      </c>
      <c r="N2599" s="164"/>
      <c r="O2599" s="164"/>
      <c r="P2599" s="164"/>
      <c r="Q2599" s="186">
        <f t="shared" si="895"/>
        <v>796997</v>
      </c>
    </row>
    <row r="2600" spans="1:17" ht="33.75" customHeight="1" x14ac:dyDescent="0.25">
      <c r="A2600" s="92"/>
      <c r="B2600" s="455">
        <v>71920000</v>
      </c>
      <c r="C2600" s="3" t="s">
        <v>16</v>
      </c>
      <c r="D2600" s="87"/>
      <c r="E2600" s="87"/>
      <c r="F2600" s="179"/>
      <c r="G2600" s="87"/>
      <c r="H2600" s="146"/>
      <c r="I2600" s="179"/>
      <c r="J2600" s="86" t="s">
        <v>188</v>
      </c>
      <c r="K2600" s="90" t="s">
        <v>12</v>
      </c>
      <c r="L2600" s="188">
        <v>428905</v>
      </c>
      <c r="M2600" s="188">
        <v>428905</v>
      </c>
      <c r="N2600" s="164"/>
      <c r="O2600" s="164"/>
      <c r="P2600" s="164"/>
      <c r="Q2600" s="186">
        <f t="shared" si="895"/>
        <v>428905</v>
      </c>
    </row>
    <row r="2601" spans="1:17" ht="18" customHeight="1" x14ac:dyDescent="0.25">
      <c r="A2601" s="92"/>
      <c r="B2601" s="455">
        <v>71920000</v>
      </c>
      <c r="C2601" s="3" t="s">
        <v>16</v>
      </c>
      <c r="D2601" s="87"/>
      <c r="E2601" s="87"/>
      <c r="F2601" s="179"/>
      <c r="G2601" s="87"/>
      <c r="H2601" s="146"/>
      <c r="I2601" s="179"/>
      <c r="J2601" s="86" t="s">
        <v>189</v>
      </c>
      <c r="K2601" s="90" t="s">
        <v>0</v>
      </c>
      <c r="L2601" s="188">
        <v>42968</v>
      </c>
      <c r="M2601" s="188">
        <v>42968</v>
      </c>
      <c r="N2601" s="164"/>
      <c r="O2601" s="164"/>
      <c r="P2601" s="164"/>
      <c r="Q2601" s="186">
        <f t="shared" si="895"/>
        <v>42968</v>
      </c>
    </row>
    <row r="2602" spans="1:17" ht="18" customHeight="1" x14ac:dyDescent="0.25">
      <c r="A2602" s="434">
        <v>8</v>
      </c>
      <c r="B2602" s="455">
        <v>71920000</v>
      </c>
      <c r="C2602" s="3" t="s">
        <v>16</v>
      </c>
      <c r="D2602" s="3" t="s">
        <v>19</v>
      </c>
      <c r="E2602" s="3" t="s">
        <v>96</v>
      </c>
      <c r="F2602" s="179">
        <v>25</v>
      </c>
      <c r="G2602" s="4" t="s">
        <v>68</v>
      </c>
      <c r="H2602" s="146">
        <v>528.79</v>
      </c>
      <c r="I2602" s="179">
        <v>12</v>
      </c>
      <c r="J2602" s="448" t="s">
        <v>184</v>
      </c>
      <c r="K2602" s="7" t="s">
        <v>5</v>
      </c>
      <c r="L2602" s="188">
        <f>L2603+L2604+L2605</f>
        <v>821164</v>
      </c>
      <c r="M2602" s="188">
        <f t="shared" ref="M2602:P2602" si="903">M2603+M2604+M2605</f>
        <v>821164</v>
      </c>
      <c r="N2602" s="188">
        <f t="shared" si="903"/>
        <v>0</v>
      </c>
      <c r="O2602" s="188">
        <f t="shared" si="903"/>
        <v>0</v>
      </c>
      <c r="P2602" s="188">
        <f t="shared" si="903"/>
        <v>0</v>
      </c>
      <c r="Q2602" s="186">
        <f t="shared" si="895"/>
        <v>821164</v>
      </c>
    </row>
    <row r="2603" spans="1:17" ht="31.5" customHeight="1" x14ac:dyDescent="0.25">
      <c r="A2603" s="420"/>
      <c r="B2603" s="455">
        <v>71920000</v>
      </c>
      <c r="C2603" s="3" t="s">
        <v>16</v>
      </c>
      <c r="D2603" s="87"/>
      <c r="E2603" s="87"/>
      <c r="F2603" s="179"/>
      <c r="G2603" s="87"/>
      <c r="H2603" s="146"/>
      <c r="I2603" s="179"/>
      <c r="J2603" s="86" t="s">
        <v>230</v>
      </c>
      <c r="K2603" s="90" t="s">
        <v>4</v>
      </c>
      <c r="L2603" s="188">
        <v>104635</v>
      </c>
      <c r="M2603" s="188">
        <v>104635</v>
      </c>
      <c r="N2603" s="164"/>
      <c r="O2603" s="164"/>
      <c r="P2603" s="164"/>
      <c r="Q2603" s="186">
        <f t="shared" si="895"/>
        <v>104635</v>
      </c>
    </row>
    <row r="2604" spans="1:17" ht="18" customHeight="1" x14ac:dyDescent="0.25">
      <c r="A2604" s="420"/>
      <c r="B2604" s="455">
        <v>71920000</v>
      </c>
      <c r="C2604" s="3" t="s">
        <v>16</v>
      </c>
      <c r="D2604" s="87"/>
      <c r="E2604" s="87"/>
      <c r="F2604" s="179"/>
      <c r="G2604" s="87"/>
      <c r="H2604" s="146"/>
      <c r="I2604" s="179"/>
      <c r="J2604" s="448" t="s">
        <v>231</v>
      </c>
      <c r="K2604" s="90" t="s">
        <v>6</v>
      </c>
      <c r="L2604" s="188">
        <v>699325</v>
      </c>
      <c r="M2604" s="188">
        <v>699325</v>
      </c>
      <c r="N2604" s="164"/>
      <c r="O2604" s="225"/>
      <c r="P2604" s="225"/>
      <c r="Q2604" s="186">
        <f t="shared" si="895"/>
        <v>699325</v>
      </c>
    </row>
    <row r="2605" spans="1:17" ht="18" customHeight="1" x14ac:dyDescent="0.25">
      <c r="A2605" s="421"/>
      <c r="B2605" s="455">
        <v>71920000</v>
      </c>
      <c r="C2605" s="3" t="s">
        <v>16</v>
      </c>
      <c r="D2605" s="87"/>
      <c r="E2605" s="87"/>
      <c r="F2605" s="179"/>
      <c r="G2605" s="87"/>
      <c r="H2605" s="146"/>
      <c r="I2605" s="179"/>
      <c r="J2605" s="86" t="s">
        <v>189</v>
      </c>
      <c r="K2605" s="90" t="s">
        <v>0</v>
      </c>
      <c r="L2605" s="188">
        <v>17204</v>
      </c>
      <c r="M2605" s="188">
        <v>17204</v>
      </c>
      <c r="N2605" s="164"/>
      <c r="O2605" s="164"/>
      <c r="P2605" s="164"/>
      <c r="Q2605" s="186">
        <f t="shared" si="895"/>
        <v>17204</v>
      </c>
    </row>
    <row r="2606" spans="1:17" ht="18" customHeight="1" x14ac:dyDescent="0.25">
      <c r="A2606" s="92">
        <v>9</v>
      </c>
      <c r="B2606" s="455">
        <v>71920000</v>
      </c>
      <c r="C2606" s="3" t="s">
        <v>16</v>
      </c>
      <c r="D2606" s="3" t="s">
        <v>284</v>
      </c>
      <c r="E2606" s="3" t="s">
        <v>92</v>
      </c>
      <c r="F2606" s="179">
        <v>2</v>
      </c>
      <c r="G2606" s="4" t="s">
        <v>68</v>
      </c>
      <c r="H2606" s="146">
        <v>1432.4</v>
      </c>
      <c r="I2606" s="179">
        <v>47</v>
      </c>
      <c r="J2606" s="448" t="s">
        <v>184</v>
      </c>
      <c r="K2606" s="7" t="s">
        <v>5</v>
      </c>
      <c r="L2606" s="188">
        <f>L2607+L2608+L2609+L2610+L2611+L2612+L2613</f>
        <v>10586305</v>
      </c>
      <c r="M2606" s="188">
        <f t="shared" ref="M2606:P2606" si="904">M2607+M2608+M2609+M2610+M2611+M2612+M2613</f>
        <v>10586305</v>
      </c>
      <c r="N2606" s="188">
        <f t="shared" si="904"/>
        <v>0</v>
      </c>
      <c r="O2606" s="188">
        <f t="shared" si="904"/>
        <v>0</v>
      </c>
      <c r="P2606" s="188">
        <f t="shared" si="904"/>
        <v>0</v>
      </c>
      <c r="Q2606" s="186">
        <f t="shared" si="895"/>
        <v>10586305</v>
      </c>
    </row>
    <row r="2607" spans="1:17" ht="31.5" customHeight="1" x14ac:dyDescent="0.25">
      <c r="A2607" s="92"/>
      <c r="B2607" s="455">
        <v>71920000</v>
      </c>
      <c r="C2607" s="3" t="s">
        <v>16</v>
      </c>
      <c r="D2607" s="87"/>
      <c r="E2607" s="87"/>
      <c r="F2607" s="179"/>
      <c r="G2607" s="87"/>
      <c r="H2607" s="146"/>
      <c r="I2607" s="179"/>
      <c r="J2607" s="86" t="s">
        <v>230</v>
      </c>
      <c r="K2607" s="90" t="s">
        <v>4</v>
      </c>
      <c r="L2607" s="188">
        <v>373420</v>
      </c>
      <c r="M2607" s="188">
        <v>373420</v>
      </c>
      <c r="N2607" s="164"/>
      <c r="O2607" s="164"/>
      <c r="P2607" s="164"/>
      <c r="Q2607" s="186">
        <f t="shared" si="895"/>
        <v>373420</v>
      </c>
    </row>
    <row r="2608" spans="1:17" ht="30.75" customHeight="1" x14ac:dyDescent="0.25">
      <c r="A2608" s="92"/>
      <c r="B2608" s="455">
        <v>71920000</v>
      </c>
      <c r="C2608" s="3" t="s">
        <v>16</v>
      </c>
      <c r="D2608" s="87"/>
      <c r="E2608" s="87"/>
      <c r="F2608" s="179"/>
      <c r="G2608" s="87"/>
      <c r="H2608" s="146"/>
      <c r="I2608" s="179"/>
      <c r="J2608" s="86" t="s">
        <v>187</v>
      </c>
      <c r="K2608" s="90" t="s">
        <v>13</v>
      </c>
      <c r="L2608" s="188">
        <v>516938</v>
      </c>
      <c r="M2608" s="188">
        <v>516938</v>
      </c>
      <c r="N2608" s="164"/>
      <c r="O2608" s="225"/>
      <c r="P2608" s="225"/>
      <c r="Q2608" s="186">
        <f t="shared" si="895"/>
        <v>516938</v>
      </c>
    </row>
    <row r="2609" spans="1:17" ht="33.75" customHeight="1" x14ac:dyDescent="0.25">
      <c r="A2609" s="92"/>
      <c r="B2609" s="455">
        <v>71920000</v>
      </c>
      <c r="C2609" s="3" t="s">
        <v>16</v>
      </c>
      <c r="D2609" s="87"/>
      <c r="E2609" s="87"/>
      <c r="F2609" s="179"/>
      <c r="G2609" s="87"/>
      <c r="H2609" s="146"/>
      <c r="I2609" s="179"/>
      <c r="J2609" s="86" t="s">
        <v>188</v>
      </c>
      <c r="K2609" s="90" t="s">
        <v>12</v>
      </c>
      <c r="L2609" s="188">
        <v>832788</v>
      </c>
      <c r="M2609" s="188">
        <v>832788</v>
      </c>
      <c r="N2609" s="164"/>
      <c r="O2609" s="164"/>
      <c r="P2609" s="164"/>
      <c r="Q2609" s="186">
        <f t="shared" si="895"/>
        <v>832788</v>
      </c>
    </row>
    <row r="2610" spans="1:17" ht="18" customHeight="1" x14ac:dyDescent="0.25">
      <c r="A2610" s="92"/>
      <c r="B2610" s="455">
        <v>71920000</v>
      </c>
      <c r="C2610" s="3" t="s">
        <v>16</v>
      </c>
      <c r="D2610" s="87"/>
      <c r="E2610" s="87"/>
      <c r="F2610" s="179"/>
      <c r="G2610" s="87"/>
      <c r="H2610" s="146"/>
      <c r="I2610" s="179"/>
      <c r="J2610" s="86" t="s">
        <v>191</v>
      </c>
      <c r="K2610" s="90" t="s">
        <v>9</v>
      </c>
      <c r="L2610" s="188">
        <v>4476343</v>
      </c>
      <c r="M2610" s="188">
        <v>4476343</v>
      </c>
      <c r="N2610" s="164"/>
      <c r="O2610" s="164"/>
      <c r="P2610" s="164"/>
      <c r="Q2610" s="186">
        <f t="shared" si="895"/>
        <v>4476343</v>
      </c>
    </row>
    <row r="2611" spans="1:17" ht="18" customHeight="1" x14ac:dyDescent="0.25">
      <c r="A2611" s="92"/>
      <c r="B2611" s="455">
        <v>71920000</v>
      </c>
      <c r="C2611" s="3" t="s">
        <v>16</v>
      </c>
      <c r="D2611" s="87"/>
      <c r="E2611" s="87"/>
      <c r="F2611" s="179"/>
      <c r="G2611" s="87"/>
      <c r="H2611" s="146"/>
      <c r="I2611" s="179"/>
      <c r="J2611" s="86" t="s">
        <v>186</v>
      </c>
      <c r="K2611" s="90" t="s">
        <v>17</v>
      </c>
      <c r="L2611" s="188">
        <v>1171778</v>
      </c>
      <c r="M2611" s="188">
        <v>1171778</v>
      </c>
      <c r="N2611" s="164"/>
      <c r="O2611" s="164"/>
      <c r="P2611" s="164"/>
      <c r="Q2611" s="186">
        <f t="shared" si="895"/>
        <v>1171778</v>
      </c>
    </row>
    <row r="2612" spans="1:17" ht="18" customHeight="1" x14ac:dyDescent="0.25">
      <c r="A2612" s="92"/>
      <c r="B2612" s="455">
        <v>71920000</v>
      </c>
      <c r="C2612" s="3" t="s">
        <v>16</v>
      </c>
      <c r="D2612" s="87"/>
      <c r="E2612" s="87"/>
      <c r="F2612" s="179"/>
      <c r="G2612" s="87"/>
      <c r="H2612" s="146"/>
      <c r="I2612" s="179"/>
      <c r="J2612" s="448" t="s">
        <v>231</v>
      </c>
      <c r="K2612" s="90" t="s">
        <v>6</v>
      </c>
      <c r="L2612" s="188">
        <v>2993238</v>
      </c>
      <c r="M2612" s="188">
        <v>2993238</v>
      </c>
      <c r="N2612" s="164"/>
      <c r="O2612" s="164"/>
      <c r="P2612" s="164"/>
      <c r="Q2612" s="186">
        <f t="shared" si="895"/>
        <v>2993238</v>
      </c>
    </row>
    <row r="2613" spans="1:17" ht="18" customHeight="1" x14ac:dyDescent="0.25">
      <c r="A2613" s="92"/>
      <c r="B2613" s="455">
        <v>71920000</v>
      </c>
      <c r="C2613" s="3" t="s">
        <v>16</v>
      </c>
      <c r="D2613" s="87"/>
      <c r="E2613" s="87"/>
      <c r="F2613" s="179"/>
      <c r="G2613" s="87"/>
      <c r="H2613" s="146"/>
      <c r="I2613" s="179"/>
      <c r="J2613" s="86" t="s">
        <v>189</v>
      </c>
      <c r="K2613" s="90" t="s">
        <v>0</v>
      </c>
      <c r="L2613" s="188">
        <v>221800</v>
      </c>
      <c r="M2613" s="188">
        <v>221800</v>
      </c>
      <c r="N2613" s="164"/>
      <c r="O2613" s="164"/>
      <c r="P2613" s="164"/>
      <c r="Q2613" s="186">
        <f t="shared" si="895"/>
        <v>221800</v>
      </c>
    </row>
    <row r="2614" spans="1:17" ht="18" customHeight="1" x14ac:dyDescent="0.25">
      <c r="A2614" s="91">
        <v>10</v>
      </c>
      <c r="B2614" s="455">
        <v>71920000</v>
      </c>
      <c r="C2614" s="3" t="s">
        <v>16</v>
      </c>
      <c r="D2614" s="3" t="s">
        <v>64</v>
      </c>
      <c r="E2614" s="3" t="s">
        <v>92</v>
      </c>
      <c r="F2614" s="179">
        <v>3</v>
      </c>
      <c r="G2614" s="4" t="s">
        <v>68</v>
      </c>
      <c r="H2614" s="146">
        <v>4292.2</v>
      </c>
      <c r="I2614" s="179">
        <v>227</v>
      </c>
      <c r="J2614" s="448" t="s">
        <v>184</v>
      </c>
      <c r="K2614" s="7" t="s">
        <v>5</v>
      </c>
      <c r="L2614" s="188">
        <f>L2615+L2616</f>
        <v>1161728</v>
      </c>
      <c r="M2614" s="188">
        <f t="shared" ref="M2614:P2614" si="905">M2615+M2616</f>
        <v>1161728</v>
      </c>
      <c r="N2614" s="188">
        <f t="shared" si="905"/>
        <v>0</v>
      </c>
      <c r="O2614" s="188">
        <f t="shared" si="905"/>
        <v>0</v>
      </c>
      <c r="P2614" s="188">
        <f t="shared" si="905"/>
        <v>0</v>
      </c>
      <c r="Q2614" s="186">
        <f t="shared" si="895"/>
        <v>1161728</v>
      </c>
    </row>
    <row r="2615" spans="1:17" ht="31.5" customHeight="1" x14ac:dyDescent="0.25">
      <c r="A2615" s="92"/>
      <c r="B2615" s="455">
        <v>71920000</v>
      </c>
      <c r="C2615" s="3" t="s">
        <v>16</v>
      </c>
      <c r="D2615" s="87"/>
      <c r="E2615" s="87"/>
      <c r="F2615" s="179"/>
      <c r="G2615" s="87"/>
      <c r="H2615" s="146"/>
      <c r="I2615" s="179"/>
      <c r="J2615" s="86" t="s">
        <v>230</v>
      </c>
      <c r="K2615" s="90" t="s">
        <v>4</v>
      </c>
      <c r="L2615" s="188">
        <v>1137388</v>
      </c>
      <c r="M2615" s="188">
        <v>1137388</v>
      </c>
      <c r="N2615" s="164"/>
      <c r="O2615" s="164"/>
      <c r="P2615" s="164"/>
      <c r="Q2615" s="186">
        <f t="shared" si="895"/>
        <v>1137388</v>
      </c>
    </row>
    <row r="2616" spans="1:17" ht="18" customHeight="1" x14ac:dyDescent="0.25">
      <c r="A2616" s="92"/>
      <c r="B2616" s="455">
        <v>71920000</v>
      </c>
      <c r="C2616" s="3" t="s">
        <v>16</v>
      </c>
      <c r="D2616" s="87"/>
      <c r="E2616" s="87"/>
      <c r="F2616" s="179"/>
      <c r="G2616" s="87"/>
      <c r="H2616" s="146"/>
      <c r="I2616" s="179"/>
      <c r="J2616" s="86" t="s">
        <v>189</v>
      </c>
      <c r="K2616" s="90" t="s">
        <v>0</v>
      </c>
      <c r="L2616" s="188">
        <v>24340</v>
      </c>
      <c r="M2616" s="188">
        <v>24340</v>
      </c>
      <c r="N2616" s="164"/>
      <c r="O2616" s="225"/>
      <c r="P2616" s="225"/>
      <c r="Q2616" s="186">
        <f t="shared" si="895"/>
        <v>24340</v>
      </c>
    </row>
    <row r="2617" spans="1:17" ht="18" customHeight="1" x14ac:dyDescent="0.25">
      <c r="A2617" s="91">
        <v>11</v>
      </c>
      <c r="B2617" s="455">
        <v>71920000</v>
      </c>
      <c r="C2617" s="3" t="s">
        <v>16</v>
      </c>
      <c r="D2617" s="3" t="s">
        <v>64</v>
      </c>
      <c r="E2617" s="3" t="s">
        <v>92</v>
      </c>
      <c r="F2617" s="179" t="s">
        <v>211</v>
      </c>
      <c r="G2617" s="4" t="s">
        <v>68</v>
      </c>
      <c r="H2617" s="146">
        <v>5511.6</v>
      </c>
      <c r="I2617" s="179">
        <v>183</v>
      </c>
      <c r="J2617" s="448" t="s">
        <v>184</v>
      </c>
      <c r="K2617" s="7" t="s">
        <v>5</v>
      </c>
      <c r="L2617" s="188">
        <f>L2618+L2619</f>
        <v>5383301</v>
      </c>
      <c r="M2617" s="188">
        <f t="shared" ref="M2617:P2617" si="906">M2618+M2619</f>
        <v>5383301</v>
      </c>
      <c r="N2617" s="188">
        <f t="shared" si="906"/>
        <v>0</v>
      </c>
      <c r="O2617" s="188">
        <f t="shared" si="906"/>
        <v>0</v>
      </c>
      <c r="P2617" s="188">
        <f t="shared" si="906"/>
        <v>0</v>
      </c>
      <c r="Q2617" s="186">
        <f t="shared" si="895"/>
        <v>5383301</v>
      </c>
    </row>
    <row r="2618" spans="1:17" ht="31.5" customHeight="1" x14ac:dyDescent="0.25">
      <c r="A2618" s="92"/>
      <c r="B2618" s="455">
        <v>71920000</v>
      </c>
      <c r="C2618" s="3" t="s">
        <v>16</v>
      </c>
      <c r="D2618" s="87"/>
      <c r="E2618" s="87"/>
      <c r="F2618" s="179"/>
      <c r="G2618" s="87"/>
      <c r="H2618" s="146"/>
      <c r="I2618" s="179"/>
      <c r="J2618" s="86" t="s">
        <v>198</v>
      </c>
      <c r="K2618" s="90" t="s">
        <v>8</v>
      </c>
      <c r="L2618" s="188">
        <v>5270513</v>
      </c>
      <c r="M2618" s="188">
        <v>5270513</v>
      </c>
      <c r="N2618" s="164"/>
      <c r="O2618" s="164"/>
      <c r="P2618" s="164"/>
      <c r="Q2618" s="186">
        <f t="shared" si="895"/>
        <v>5270513</v>
      </c>
    </row>
    <row r="2619" spans="1:17" ht="18" customHeight="1" x14ac:dyDescent="0.25">
      <c r="A2619" s="92"/>
      <c r="B2619" s="455">
        <v>71920000</v>
      </c>
      <c r="C2619" s="3" t="s">
        <v>16</v>
      </c>
      <c r="D2619" s="87"/>
      <c r="E2619" s="87"/>
      <c r="F2619" s="179"/>
      <c r="G2619" s="93"/>
      <c r="H2619" s="152"/>
      <c r="I2619" s="179"/>
      <c r="J2619" s="86" t="s">
        <v>189</v>
      </c>
      <c r="K2619" s="90" t="s">
        <v>0</v>
      </c>
      <c r="L2619" s="188">
        <v>112788</v>
      </c>
      <c r="M2619" s="188">
        <v>112788</v>
      </c>
      <c r="N2619" s="164"/>
      <c r="O2619" s="225"/>
      <c r="P2619" s="225"/>
      <c r="Q2619" s="186">
        <f t="shared" si="895"/>
        <v>112788</v>
      </c>
    </row>
    <row r="2620" spans="1:17" ht="18" customHeight="1" x14ac:dyDescent="0.25">
      <c r="A2620" s="91">
        <v>12</v>
      </c>
      <c r="B2620" s="455">
        <v>71920000</v>
      </c>
      <c r="C2620" s="3" t="s">
        <v>16</v>
      </c>
      <c r="D2620" s="3" t="s">
        <v>333</v>
      </c>
      <c r="E2620" s="3" t="s">
        <v>94</v>
      </c>
      <c r="F2620" s="179" t="s">
        <v>167</v>
      </c>
      <c r="G2620" s="4" t="s">
        <v>68</v>
      </c>
      <c r="H2620" s="146">
        <v>1112.9000000000001</v>
      </c>
      <c r="I2620" s="179">
        <v>19</v>
      </c>
      <c r="J2620" s="448" t="s">
        <v>184</v>
      </c>
      <c r="K2620" s="7" t="s">
        <v>5</v>
      </c>
      <c r="L2620" s="188">
        <f>L2621+L2622+L2623</f>
        <v>3137370</v>
      </c>
      <c r="M2620" s="188">
        <f t="shared" ref="M2620:P2620" si="907">M2621+M2622+M2623</f>
        <v>3137370</v>
      </c>
      <c r="N2620" s="188">
        <f t="shared" si="907"/>
        <v>0</v>
      </c>
      <c r="O2620" s="188">
        <f t="shared" si="907"/>
        <v>0</v>
      </c>
      <c r="P2620" s="188">
        <f t="shared" si="907"/>
        <v>0</v>
      </c>
      <c r="Q2620" s="186">
        <f t="shared" si="895"/>
        <v>3137370</v>
      </c>
    </row>
    <row r="2621" spans="1:17" ht="30.75" customHeight="1" x14ac:dyDescent="0.25">
      <c r="A2621" s="92"/>
      <c r="B2621" s="455">
        <v>71920000</v>
      </c>
      <c r="C2621" s="3" t="s">
        <v>16</v>
      </c>
      <c r="D2621" s="87"/>
      <c r="E2621" s="87"/>
      <c r="F2621" s="179"/>
      <c r="G2621" s="87"/>
      <c r="H2621" s="146"/>
      <c r="I2621" s="179"/>
      <c r="J2621" s="86" t="s">
        <v>187</v>
      </c>
      <c r="K2621" s="90" t="s">
        <v>13</v>
      </c>
      <c r="L2621" s="188">
        <v>1355594</v>
      </c>
      <c r="M2621" s="188">
        <v>1355594</v>
      </c>
      <c r="N2621" s="164"/>
      <c r="O2621" s="164"/>
      <c r="P2621" s="164"/>
      <c r="Q2621" s="186">
        <f t="shared" si="895"/>
        <v>1355594</v>
      </c>
    </row>
    <row r="2622" spans="1:17" ht="31.5" customHeight="1" x14ac:dyDescent="0.25">
      <c r="A2622" s="92"/>
      <c r="B2622" s="455">
        <v>71920000</v>
      </c>
      <c r="C2622" s="3" t="s">
        <v>16</v>
      </c>
      <c r="D2622" s="87"/>
      <c r="E2622" s="87"/>
      <c r="F2622" s="179"/>
      <c r="G2622" s="87"/>
      <c r="H2622" s="146"/>
      <c r="I2622" s="179"/>
      <c r="J2622" s="86" t="s">
        <v>198</v>
      </c>
      <c r="K2622" s="90" t="s">
        <v>8</v>
      </c>
      <c r="L2622" s="188">
        <v>1716043</v>
      </c>
      <c r="M2622" s="188">
        <v>1716043</v>
      </c>
      <c r="N2622" s="164"/>
      <c r="O2622" s="225"/>
      <c r="P2622" s="225"/>
      <c r="Q2622" s="186">
        <f t="shared" si="895"/>
        <v>1716043</v>
      </c>
    </row>
    <row r="2623" spans="1:17" ht="18" customHeight="1" x14ac:dyDescent="0.25">
      <c r="A2623" s="92"/>
      <c r="B2623" s="455">
        <v>71920000</v>
      </c>
      <c r="C2623" s="3" t="s">
        <v>16</v>
      </c>
      <c r="D2623" s="87"/>
      <c r="E2623" s="87"/>
      <c r="F2623" s="179"/>
      <c r="G2623" s="94"/>
      <c r="H2623" s="146"/>
      <c r="I2623" s="179"/>
      <c r="J2623" s="86" t="s">
        <v>189</v>
      </c>
      <c r="K2623" s="90" t="s">
        <v>0</v>
      </c>
      <c r="L2623" s="188">
        <v>65733</v>
      </c>
      <c r="M2623" s="188">
        <v>65733</v>
      </c>
      <c r="N2623" s="164"/>
      <c r="O2623" s="164"/>
      <c r="P2623" s="164"/>
      <c r="Q2623" s="186">
        <f t="shared" si="895"/>
        <v>65733</v>
      </c>
    </row>
    <row r="2624" spans="1:17" ht="18" customHeight="1" x14ac:dyDescent="0.25">
      <c r="A2624" s="435">
        <v>13</v>
      </c>
      <c r="B2624" s="455">
        <v>71920000</v>
      </c>
      <c r="C2624" s="3" t="s">
        <v>16</v>
      </c>
      <c r="D2624" s="3" t="s">
        <v>15</v>
      </c>
      <c r="E2624" s="3" t="s">
        <v>169</v>
      </c>
      <c r="F2624" s="179">
        <v>3</v>
      </c>
      <c r="G2624" s="4" t="s">
        <v>68</v>
      </c>
      <c r="H2624" s="146">
        <v>2143.6</v>
      </c>
      <c r="I2624" s="179">
        <v>99</v>
      </c>
      <c r="J2624" s="448" t="s">
        <v>184</v>
      </c>
      <c r="K2624" s="7" t="s">
        <v>5</v>
      </c>
      <c r="L2624" s="188">
        <f>L2625+L2626</f>
        <v>1589507</v>
      </c>
      <c r="M2624" s="188">
        <f t="shared" ref="M2624:P2624" si="908">M2625+M2626</f>
        <v>1589507</v>
      </c>
      <c r="N2624" s="188">
        <f t="shared" si="908"/>
        <v>0</v>
      </c>
      <c r="O2624" s="188">
        <f t="shared" si="908"/>
        <v>0</v>
      </c>
      <c r="P2624" s="188">
        <f t="shared" si="908"/>
        <v>0</v>
      </c>
      <c r="Q2624" s="186">
        <f t="shared" si="895"/>
        <v>1589507</v>
      </c>
    </row>
    <row r="2625" spans="1:41" ht="33.75" customHeight="1" x14ac:dyDescent="0.25">
      <c r="A2625" s="435"/>
      <c r="B2625" s="455">
        <v>71920000</v>
      </c>
      <c r="C2625" s="3" t="s">
        <v>16</v>
      </c>
      <c r="D2625" s="87"/>
      <c r="E2625" s="87"/>
      <c r="F2625" s="179"/>
      <c r="G2625" s="87"/>
      <c r="H2625" s="146"/>
      <c r="I2625" s="179"/>
      <c r="J2625" s="86" t="s">
        <v>188</v>
      </c>
      <c r="K2625" s="90" t="s">
        <v>12</v>
      </c>
      <c r="L2625" s="188">
        <v>1556205</v>
      </c>
      <c r="M2625" s="188">
        <v>1556205</v>
      </c>
      <c r="N2625" s="164"/>
      <c r="O2625" s="164"/>
      <c r="P2625" s="164"/>
      <c r="Q2625" s="186">
        <f t="shared" si="895"/>
        <v>1556205</v>
      </c>
    </row>
    <row r="2626" spans="1:41" ht="18" customHeight="1" x14ac:dyDescent="0.25">
      <c r="A2626" s="436"/>
      <c r="B2626" s="455">
        <v>71920000</v>
      </c>
      <c r="C2626" s="3" t="s">
        <v>16</v>
      </c>
      <c r="D2626" s="87"/>
      <c r="E2626" s="87"/>
      <c r="F2626" s="179"/>
      <c r="G2626" s="93"/>
      <c r="H2626" s="152"/>
      <c r="I2626" s="179"/>
      <c r="J2626" s="86" t="s">
        <v>189</v>
      </c>
      <c r="K2626" s="90" t="s">
        <v>0</v>
      </c>
      <c r="L2626" s="188">
        <v>33302</v>
      </c>
      <c r="M2626" s="188">
        <v>33302</v>
      </c>
      <c r="N2626" s="164"/>
      <c r="O2626" s="225"/>
      <c r="P2626" s="225"/>
      <c r="Q2626" s="186">
        <f t="shared" si="895"/>
        <v>33302</v>
      </c>
    </row>
    <row r="2627" spans="1:41" ht="18" customHeight="1" x14ac:dyDescent="0.25">
      <c r="A2627" s="434">
        <v>14</v>
      </c>
      <c r="B2627" s="455">
        <v>71920000</v>
      </c>
      <c r="C2627" s="3" t="s">
        <v>16</v>
      </c>
      <c r="D2627" s="3" t="s">
        <v>15</v>
      </c>
      <c r="E2627" s="3" t="s">
        <v>169</v>
      </c>
      <c r="F2627" s="179">
        <v>6</v>
      </c>
      <c r="G2627" s="4" t="s">
        <v>68</v>
      </c>
      <c r="H2627" s="146">
        <v>1490.3</v>
      </c>
      <c r="I2627" s="179">
        <v>81</v>
      </c>
      <c r="J2627" s="448" t="s">
        <v>184</v>
      </c>
      <c r="K2627" s="7" t="s">
        <v>5</v>
      </c>
      <c r="L2627" s="188">
        <f>L2628+L2629</f>
        <v>2062542</v>
      </c>
      <c r="M2627" s="188">
        <f t="shared" ref="M2627:P2627" si="909">M2628+M2629</f>
        <v>2062542</v>
      </c>
      <c r="N2627" s="188">
        <f t="shared" si="909"/>
        <v>0</v>
      </c>
      <c r="O2627" s="188">
        <f t="shared" si="909"/>
        <v>0</v>
      </c>
      <c r="P2627" s="188">
        <f t="shared" si="909"/>
        <v>0</v>
      </c>
      <c r="Q2627" s="186">
        <f t="shared" si="895"/>
        <v>2062542</v>
      </c>
    </row>
    <row r="2628" spans="1:41" ht="31.5" customHeight="1" x14ac:dyDescent="0.25">
      <c r="A2628" s="435"/>
      <c r="B2628" s="455">
        <v>71920000</v>
      </c>
      <c r="C2628" s="3" t="s">
        <v>16</v>
      </c>
      <c r="D2628" s="3"/>
      <c r="E2628" s="3"/>
      <c r="F2628" s="179"/>
      <c r="G2628" s="3"/>
      <c r="H2628" s="146"/>
      <c r="I2628" s="179"/>
      <c r="J2628" s="86" t="s">
        <v>198</v>
      </c>
      <c r="K2628" s="90" t="s">
        <v>8</v>
      </c>
      <c r="L2628" s="188">
        <v>2019329</v>
      </c>
      <c r="M2628" s="188">
        <v>2019329</v>
      </c>
      <c r="N2628" s="164"/>
      <c r="O2628" s="164"/>
      <c r="P2628" s="164"/>
      <c r="Q2628" s="186">
        <f t="shared" si="895"/>
        <v>2019329</v>
      </c>
    </row>
    <row r="2629" spans="1:41" ht="18" customHeight="1" x14ac:dyDescent="0.25">
      <c r="A2629" s="436"/>
      <c r="B2629" s="455">
        <v>71920000</v>
      </c>
      <c r="C2629" s="3" t="s">
        <v>16</v>
      </c>
      <c r="D2629" s="3"/>
      <c r="E2629" s="3"/>
      <c r="F2629" s="179"/>
      <c r="G2629" s="3"/>
      <c r="H2629" s="146"/>
      <c r="I2629" s="179"/>
      <c r="J2629" s="86" t="s">
        <v>189</v>
      </c>
      <c r="K2629" s="90" t="s">
        <v>0</v>
      </c>
      <c r="L2629" s="188">
        <v>43213</v>
      </c>
      <c r="M2629" s="188">
        <v>43213</v>
      </c>
      <c r="N2629" s="164"/>
      <c r="O2629" s="225"/>
      <c r="P2629" s="225"/>
      <c r="Q2629" s="186">
        <f t="shared" si="895"/>
        <v>43213</v>
      </c>
    </row>
    <row r="2630" spans="1:41" ht="18" customHeight="1" x14ac:dyDescent="0.25">
      <c r="A2630" s="92">
        <v>15</v>
      </c>
      <c r="B2630" s="455">
        <v>71920000</v>
      </c>
      <c r="C2630" s="3" t="s">
        <v>16</v>
      </c>
      <c r="D2630" s="3" t="s">
        <v>15</v>
      </c>
      <c r="E2630" s="3" t="s">
        <v>169</v>
      </c>
      <c r="F2630" s="179">
        <v>7</v>
      </c>
      <c r="G2630" s="4" t="s">
        <v>68</v>
      </c>
      <c r="H2630" s="146">
        <v>2259</v>
      </c>
      <c r="I2630" s="179">
        <v>84</v>
      </c>
      <c r="J2630" s="448" t="s">
        <v>184</v>
      </c>
      <c r="K2630" s="7" t="s">
        <v>5</v>
      </c>
      <c r="L2630" s="188">
        <f>L2631+L2632</f>
        <v>1685704</v>
      </c>
      <c r="M2630" s="188">
        <f t="shared" ref="M2630:P2630" si="910">M2631+M2632</f>
        <v>1685704</v>
      </c>
      <c r="N2630" s="188">
        <f t="shared" si="910"/>
        <v>0</v>
      </c>
      <c r="O2630" s="188">
        <f t="shared" si="910"/>
        <v>0</v>
      </c>
      <c r="P2630" s="188">
        <f t="shared" si="910"/>
        <v>0</v>
      </c>
      <c r="Q2630" s="186">
        <f t="shared" ref="Q2630:Q2698" si="911">M2630+N2630+O2630+P2630</f>
        <v>1685704</v>
      </c>
    </row>
    <row r="2631" spans="1:41" ht="33.75" customHeight="1" x14ac:dyDescent="0.25">
      <c r="A2631" s="92"/>
      <c r="B2631" s="455">
        <v>71920000</v>
      </c>
      <c r="C2631" s="3" t="s">
        <v>16</v>
      </c>
      <c r="D2631" s="87"/>
      <c r="E2631" s="87"/>
      <c r="F2631" s="179"/>
      <c r="G2631" s="87"/>
      <c r="H2631" s="146"/>
      <c r="I2631" s="179"/>
      <c r="J2631" s="86" t="s">
        <v>188</v>
      </c>
      <c r="K2631" s="90" t="s">
        <v>12</v>
      </c>
      <c r="L2631" s="188">
        <v>1650386</v>
      </c>
      <c r="M2631" s="188">
        <v>1650386</v>
      </c>
      <c r="N2631" s="164"/>
      <c r="O2631" s="164"/>
      <c r="P2631" s="164"/>
      <c r="Q2631" s="186">
        <f t="shared" si="911"/>
        <v>1650386</v>
      </c>
    </row>
    <row r="2632" spans="1:41" ht="18" customHeight="1" x14ac:dyDescent="0.25">
      <c r="A2632" s="92"/>
      <c r="B2632" s="455">
        <v>71920000</v>
      </c>
      <c r="C2632" s="3" t="s">
        <v>16</v>
      </c>
      <c r="D2632" s="87"/>
      <c r="E2632" s="87"/>
      <c r="F2632" s="179"/>
      <c r="G2632" s="87"/>
      <c r="H2632" s="146"/>
      <c r="I2632" s="179"/>
      <c r="J2632" s="86" t="s">
        <v>189</v>
      </c>
      <c r="K2632" s="90" t="s">
        <v>0</v>
      </c>
      <c r="L2632" s="188">
        <v>35318</v>
      </c>
      <c r="M2632" s="188">
        <v>35318</v>
      </c>
      <c r="N2632" s="164"/>
      <c r="O2632" s="225"/>
      <c r="P2632" s="225"/>
      <c r="Q2632" s="186">
        <f t="shared" si="911"/>
        <v>35318</v>
      </c>
    </row>
    <row r="2633" spans="1:41" ht="18" customHeight="1" x14ac:dyDescent="0.25">
      <c r="A2633" s="91">
        <v>16</v>
      </c>
      <c r="B2633" s="455">
        <v>71920000</v>
      </c>
      <c r="C2633" s="3" t="s">
        <v>16</v>
      </c>
      <c r="D2633" s="3" t="s">
        <v>15</v>
      </c>
      <c r="E2633" s="3" t="s">
        <v>95</v>
      </c>
      <c r="F2633" s="179">
        <v>12</v>
      </c>
      <c r="G2633" s="4" t="s">
        <v>68</v>
      </c>
      <c r="H2633" s="146">
        <v>616.9</v>
      </c>
      <c r="I2633" s="179">
        <v>22</v>
      </c>
      <c r="J2633" s="448" t="s">
        <v>184</v>
      </c>
      <c r="K2633" s="7" t="s">
        <v>5</v>
      </c>
      <c r="L2633" s="188">
        <f>L2634+L2635</f>
        <v>516952</v>
      </c>
      <c r="M2633" s="188">
        <f t="shared" ref="M2633:P2633" si="912">M2634+M2635</f>
        <v>516952</v>
      </c>
      <c r="N2633" s="188">
        <f t="shared" si="912"/>
        <v>0</v>
      </c>
      <c r="O2633" s="188">
        <f t="shared" si="912"/>
        <v>0</v>
      </c>
      <c r="P2633" s="188">
        <f t="shared" si="912"/>
        <v>0</v>
      </c>
      <c r="Q2633" s="186">
        <f t="shared" si="911"/>
        <v>516952</v>
      </c>
    </row>
    <row r="2634" spans="1:41" ht="33.75" customHeight="1" x14ac:dyDescent="0.25">
      <c r="A2634" s="92"/>
      <c r="B2634" s="455">
        <v>71920000</v>
      </c>
      <c r="C2634" s="3" t="s">
        <v>16</v>
      </c>
      <c r="D2634" s="3"/>
      <c r="E2634" s="3"/>
      <c r="F2634" s="179"/>
      <c r="G2634" s="3"/>
      <c r="H2634" s="146"/>
      <c r="I2634" s="179"/>
      <c r="J2634" s="86" t="s">
        <v>188</v>
      </c>
      <c r="K2634" s="90" t="s">
        <v>12</v>
      </c>
      <c r="L2634" s="188">
        <v>506121</v>
      </c>
      <c r="M2634" s="188">
        <v>506121</v>
      </c>
      <c r="N2634" s="164"/>
      <c r="O2634" s="164"/>
      <c r="P2634" s="164"/>
      <c r="Q2634" s="186">
        <f t="shared" si="911"/>
        <v>506121</v>
      </c>
    </row>
    <row r="2635" spans="1:41" ht="18" customHeight="1" x14ac:dyDescent="0.25">
      <c r="A2635" s="92"/>
      <c r="B2635" s="455">
        <v>71920000</v>
      </c>
      <c r="C2635" s="3" t="s">
        <v>16</v>
      </c>
      <c r="D2635" s="3"/>
      <c r="E2635" s="3"/>
      <c r="F2635" s="179"/>
      <c r="G2635" s="3"/>
      <c r="H2635" s="146"/>
      <c r="I2635" s="179"/>
      <c r="J2635" s="86" t="s">
        <v>189</v>
      </c>
      <c r="K2635" s="90" t="s">
        <v>0</v>
      </c>
      <c r="L2635" s="188">
        <v>10831</v>
      </c>
      <c r="M2635" s="188">
        <v>10831</v>
      </c>
      <c r="N2635" s="164"/>
      <c r="O2635" s="225"/>
      <c r="P2635" s="225"/>
      <c r="Q2635" s="186">
        <f t="shared" si="911"/>
        <v>10831</v>
      </c>
    </row>
    <row r="2636" spans="1:41" s="386" customFormat="1" ht="15.75" x14ac:dyDescent="0.25">
      <c r="A2636" s="474">
        <v>17</v>
      </c>
      <c r="B2636" s="455">
        <v>71920000</v>
      </c>
      <c r="C2636" s="3" t="s">
        <v>16</v>
      </c>
      <c r="D2636" s="87" t="s">
        <v>19</v>
      </c>
      <c r="E2636" s="87" t="s">
        <v>88</v>
      </c>
      <c r="F2636" s="179">
        <v>19</v>
      </c>
      <c r="G2636" s="432" t="s">
        <v>68</v>
      </c>
      <c r="H2636" s="146">
        <v>915.61</v>
      </c>
      <c r="I2636" s="179">
        <v>21</v>
      </c>
      <c r="J2636" s="48" t="s">
        <v>184</v>
      </c>
      <c r="K2636" s="90" t="s">
        <v>5</v>
      </c>
      <c r="L2636" s="166">
        <f>L2637</f>
        <v>20000</v>
      </c>
      <c r="M2636" s="166">
        <f t="shared" ref="M2636:P2636" si="913">M2637</f>
        <v>20000</v>
      </c>
      <c r="N2636" s="166">
        <f t="shared" si="913"/>
        <v>0</v>
      </c>
      <c r="O2636" s="166">
        <f t="shared" si="913"/>
        <v>0</v>
      </c>
      <c r="P2636" s="166">
        <f t="shared" si="913"/>
        <v>0</v>
      </c>
      <c r="Q2636" s="186">
        <f>M2636+N2636+O2636+P2636</f>
        <v>20000</v>
      </c>
      <c r="R2636" s="384"/>
      <c r="S2636" s="384"/>
      <c r="T2636" s="384"/>
      <c r="U2636" s="385"/>
      <c r="V2636" s="380"/>
      <c r="W2636" s="380"/>
      <c r="X2636" s="384"/>
      <c r="Y2636" s="389"/>
      <c r="Z2636" s="384"/>
      <c r="AA2636" s="384"/>
      <c r="AB2636" s="384"/>
      <c r="AC2636" s="384"/>
      <c r="AD2636" s="384"/>
      <c r="AE2636" s="384"/>
      <c r="AF2636" s="384"/>
      <c r="AG2636" s="384"/>
      <c r="AH2636" s="384"/>
      <c r="AI2636" s="384"/>
      <c r="AJ2636" s="384"/>
      <c r="AK2636" s="384"/>
      <c r="AL2636" s="384"/>
      <c r="AM2636" s="384"/>
      <c r="AN2636" s="384"/>
      <c r="AO2636" s="384"/>
    </row>
    <row r="2637" spans="1:41" s="386" customFormat="1" ht="19.5" customHeight="1" x14ac:dyDescent="0.25">
      <c r="A2637" s="475"/>
      <c r="B2637" s="455">
        <v>71920000</v>
      </c>
      <c r="C2637" s="3" t="s">
        <v>16</v>
      </c>
      <c r="D2637" s="3"/>
      <c r="E2637" s="3"/>
      <c r="F2637" s="179"/>
      <c r="G2637" s="431"/>
      <c r="H2637" s="146"/>
      <c r="I2637" s="179"/>
      <c r="J2637" s="443" t="s">
        <v>303</v>
      </c>
      <c r="K2637" s="85" t="s">
        <v>298</v>
      </c>
      <c r="L2637" s="166">
        <v>20000</v>
      </c>
      <c r="M2637" s="166">
        <v>20000</v>
      </c>
      <c r="N2637" s="188"/>
      <c r="O2637" s="188"/>
      <c r="P2637" s="188"/>
      <c r="Q2637" s="186">
        <f>M2637+N2637+O2637+P2637</f>
        <v>20000</v>
      </c>
      <c r="R2637" s="384"/>
      <c r="S2637" s="384"/>
      <c r="T2637" s="384"/>
      <c r="U2637" s="385"/>
      <c r="V2637" s="380"/>
      <c r="W2637" s="380"/>
      <c r="X2637" s="384"/>
      <c r="Y2637" s="384"/>
      <c r="Z2637" s="384"/>
      <c r="AA2637" s="384"/>
      <c r="AB2637" s="384"/>
      <c r="AC2637" s="384"/>
      <c r="AD2637" s="384"/>
      <c r="AE2637" s="384"/>
      <c r="AF2637" s="384"/>
      <c r="AG2637" s="384"/>
      <c r="AH2637" s="384"/>
      <c r="AI2637" s="384"/>
      <c r="AJ2637" s="384"/>
      <c r="AK2637" s="384"/>
      <c r="AL2637" s="384"/>
      <c r="AM2637" s="384"/>
      <c r="AN2637" s="384"/>
      <c r="AO2637" s="384"/>
    </row>
    <row r="2638" spans="1:41" s="386" customFormat="1" ht="15.75" x14ac:dyDescent="0.25">
      <c r="A2638" s="474">
        <v>18</v>
      </c>
      <c r="B2638" s="455">
        <v>71920000</v>
      </c>
      <c r="C2638" s="3" t="s">
        <v>16</v>
      </c>
      <c r="D2638" s="87" t="s">
        <v>19</v>
      </c>
      <c r="E2638" s="87" t="s">
        <v>353</v>
      </c>
      <c r="F2638" s="179">
        <v>5</v>
      </c>
      <c r="G2638" s="432" t="s">
        <v>68</v>
      </c>
      <c r="H2638" s="146">
        <v>1913.8</v>
      </c>
      <c r="I2638" s="179">
        <v>43</v>
      </c>
      <c r="J2638" s="48" t="s">
        <v>184</v>
      </c>
      <c r="K2638" s="90" t="s">
        <v>5</v>
      </c>
      <c r="L2638" s="166">
        <f>L2639+L2640</f>
        <v>54529</v>
      </c>
      <c r="M2638" s="166">
        <f t="shared" ref="M2638:P2638" si="914">M2639+M2640</f>
        <v>20000</v>
      </c>
      <c r="N2638" s="166">
        <f t="shared" si="914"/>
        <v>0</v>
      </c>
      <c r="O2638" s="166">
        <f t="shared" si="914"/>
        <v>32802.550000000003</v>
      </c>
      <c r="P2638" s="166">
        <f t="shared" si="914"/>
        <v>1726.4499999999971</v>
      </c>
      <c r="Q2638" s="186">
        <f t="shared" si="911"/>
        <v>54529</v>
      </c>
      <c r="R2638" s="384"/>
      <c r="S2638" s="384"/>
      <c r="T2638" s="384"/>
      <c r="U2638" s="385"/>
      <c r="V2638" s="380"/>
      <c r="W2638" s="380"/>
      <c r="X2638" s="384"/>
      <c r="Y2638" s="384"/>
      <c r="Z2638" s="384"/>
      <c r="AA2638" s="384"/>
      <c r="AB2638" s="384"/>
      <c r="AC2638" s="384"/>
      <c r="AD2638" s="384"/>
      <c r="AE2638" s="384"/>
      <c r="AF2638" s="384"/>
      <c r="AG2638" s="384"/>
      <c r="AH2638" s="384"/>
      <c r="AI2638" s="384"/>
      <c r="AJ2638" s="384"/>
      <c r="AK2638" s="384"/>
      <c r="AL2638" s="384"/>
      <c r="AM2638" s="384"/>
      <c r="AN2638" s="384"/>
      <c r="AO2638" s="384"/>
    </row>
    <row r="2639" spans="1:41" s="386" customFormat="1" ht="19.5" customHeight="1" x14ac:dyDescent="0.25">
      <c r="A2639" s="475"/>
      <c r="B2639" s="455">
        <v>71920000</v>
      </c>
      <c r="C2639" s="3" t="s">
        <v>16</v>
      </c>
      <c r="D2639" s="3"/>
      <c r="E2639" s="3"/>
      <c r="F2639" s="179"/>
      <c r="G2639" s="431"/>
      <c r="H2639" s="146"/>
      <c r="I2639" s="179"/>
      <c r="J2639" s="443" t="s">
        <v>303</v>
      </c>
      <c r="K2639" s="85" t="s">
        <v>298</v>
      </c>
      <c r="L2639" s="166">
        <v>20000</v>
      </c>
      <c r="M2639" s="166">
        <v>20000</v>
      </c>
      <c r="N2639" s="188"/>
      <c r="O2639" s="188"/>
      <c r="P2639" s="188"/>
      <c r="Q2639" s="186">
        <f t="shared" si="911"/>
        <v>20000</v>
      </c>
      <c r="R2639" s="384"/>
      <c r="S2639" s="384"/>
      <c r="T2639" s="384"/>
      <c r="U2639" s="385"/>
      <c r="V2639" s="380"/>
      <c r="W2639" s="380"/>
      <c r="X2639" s="384"/>
      <c r="Y2639" s="384"/>
      <c r="Z2639" s="384"/>
      <c r="AA2639" s="384"/>
      <c r="AB2639" s="384"/>
      <c r="AC2639" s="384"/>
      <c r="AD2639" s="384"/>
      <c r="AE2639" s="384"/>
      <c r="AF2639" s="384"/>
      <c r="AG2639" s="384"/>
      <c r="AH2639" s="384"/>
      <c r="AI2639" s="384"/>
      <c r="AJ2639" s="384"/>
      <c r="AK2639" s="384"/>
      <c r="AL2639" s="384"/>
      <c r="AM2639" s="384"/>
      <c r="AN2639" s="384"/>
      <c r="AO2639" s="384"/>
    </row>
    <row r="2640" spans="1:41" s="388" customFormat="1" ht="48" customHeight="1" x14ac:dyDescent="0.25">
      <c r="A2640" s="476"/>
      <c r="B2640" s="455">
        <v>71920000</v>
      </c>
      <c r="C2640" s="3" t="s">
        <v>16</v>
      </c>
      <c r="D2640" s="87"/>
      <c r="E2640" s="87"/>
      <c r="F2640" s="179"/>
      <c r="G2640" s="432"/>
      <c r="H2640" s="146"/>
      <c r="I2640" s="179"/>
      <c r="J2640" s="5" t="s">
        <v>185</v>
      </c>
      <c r="K2640" s="90" t="s">
        <v>25</v>
      </c>
      <c r="L2640" s="166">
        <v>34529</v>
      </c>
      <c r="M2640" s="189"/>
      <c r="N2640" s="188"/>
      <c r="O2640" s="189">
        <f>L2640*95/100</f>
        <v>32802.550000000003</v>
      </c>
      <c r="P2640" s="186">
        <f>L2640-O2640</f>
        <v>1726.4499999999971</v>
      </c>
      <c r="Q2640" s="186">
        <f t="shared" si="911"/>
        <v>34529</v>
      </c>
      <c r="R2640" s="387"/>
      <c r="S2640" s="387"/>
      <c r="T2640" s="387"/>
      <c r="U2640" s="382"/>
      <c r="V2640" s="380"/>
      <c r="W2640" s="380"/>
      <c r="X2640" s="387"/>
      <c r="Y2640" s="387"/>
      <c r="Z2640" s="387"/>
      <c r="AA2640" s="387"/>
      <c r="AB2640" s="387"/>
      <c r="AC2640" s="387"/>
      <c r="AD2640" s="387"/>
      <c r="AE2640" s="387"/>
      <c r="AF2640" s="387"/>
      <c r="AG2640" s="387"/>
      <c r="AH2640" s="387"/>
      <c r="AI2640" s="387"/>
      <c r="AJ2640" s="387"/>
      <c r="AK2640" s="387"/>
      <c r="AL2640" s="387"/>
      <c r="AM2640" s="387"/>
      <c r="AN2640" s="387"/>
      <c r="AO2640" s="387"/>
    </row>
    <row r="2641" spans="1:41" s="386" customFormat="1" ht="15.75" x14ac:dyDescent="0.25">
      <c r="A2641" s="474">
        <v>19</v>
      </c>
      <c r="B2641" s="455">
        <v>71920000</v>
      </c>
      <c r="C2641" s="3" t="s">
        <v>16</v>
      </c>
      <c r="D2641" s="87" t="s">
        <v>19</v>
      </c>
      <c r="E2641" s="87" t="s">
        <v>353</v>
      </c>
      <c r="F2641" s="179">
        <v>26</v>
      </c>
      <c r="G2641" s="432" t="s">
        <v>68</v>
      </c>
      <c r="H2641" s="146">
        <v>802.2</v>
      </c>
      <c r="I2641" s="179">
        <v>15</v>
      </c>
      <c r="J2641" s="86" t="s">
        <v>184</v>
      </c>
      <c r="K2641" s="90" t="s">
        <v>5</v>
      </c>
      <c r="L2641" s="166">
        <f>L2642+L2643</f>
        <v>99889</v>
      </c>
      <c r="M2641" s="166">
        <f t="shared" ref="M2641:P2641" si="915">M2642+M2643</f>
        <v>20000</v>
      </c>
      <c r="N2641" s="166">
        <f t="shared" si="915"/>
        <v>0</v>
      </c>
      <c r="O2641" s="166">
        <f t="shared" si="915"/>
        <v>75894.55</v>
      </c>
      <c r="P2641" s="166">
        <f t="shared" si="915"/>
        <v>3994.4499999999971</v>
      </c>
      <c r="Q2641" s="186">
        <f t="shared" si="911"/>
        <v>99889</v>
      </c>
      <c r="R2641" s="384"/>
      <c r="S2641" s="384"/>
      <c r="T2641" s="384"/>
      <c r="U2641" s="385"/>
      <c r="V2641" s="380"/>
      <c r="W2641" s="380"/>
      <c r="X2641" s="384"/>
      <c r="Y2641" s="384"/>
      <c r="Z2641" s="384"/>
      <c r="AA2641" s="384"/>
      <c r="AB2641" s="384"/>
      <c r="AC2641" s="384"/>
      <c r="AD2641" s="384"/>
      <c r="AE2641" s="384"/>
      <c r="AF2641" s="384"/>
      <c r="AG2641" s="384"/>
      <c r="AH2641" s="384"/>
      <c r="AI2641" s="384"/>
      <c r="AJ2641" s="384"/>
      <c r="AK2641" s="384"/>
      <c r="AL2641" s="384"/>
      <c r="AM2641" s="384"/>
      <c r="AN2641" s="384"/>
      <c r="AO2641" s="384"/>
    </row>
    <row r="2642" spans="1:41" s="386" customFormat="1" ht="19.5" customHeight="1" x14ac:dyDescent="0.25">
      <c r="A2642" s="475"/>
      <c r="B2642" s="455">
        <v>71920000</v>
      </c>
      <c r="C2642" s="3" t="s">
        <v>16</v>
      </c>
      <c r="D2642" s="3"/>
      <c r="E2642" s="3"/>
      <c r="F2642" s="179"/>
      <c r="G2642" s="431"/>
      <c r="H2642" s="146"/>
      <c r="I2642" s="179"/>
      <c r="J2642" s="443" t="s">
        <v>303</v>
      </c>
      <c r="K2642" s="85" t="s">
        <v>298</v>
      </c>
      <c r="L2642" s="166">
        <v>20000</v>
      </c>
      <c r="M2642" s="166">
        <v>20000</v>
      </c>
      <c r="N2642" s="188"/>
      <c r="O2642" s="188"/>
      <c r="P2642" s="188"/>
      <c r="Q2642" s="186">
        <f t="shared" si="911"/>
        <v>20000</v>
      </c>
      <c r="R2642" s="384"/>
      <c r="S2642" s="384"/>
      <c r="T2642" s="384"/>
      <c r="U2642" s="385"/>
      <c r="V2642" s="380"/>
      <c r="W2642" s="380"/>
      <c r="X2642" s="384"/>
      <c r="Y2642" s="384"/>
      <c r="Z2642" s="384"/>
      <c r="AA2642" s="384"/>
      <c r="AB2642" s="384"/>
      <c r="AC2642" s="384"/>
      <c r="AD2642" s="384"/>
      <c r="AE2642" s="384"/>
      <c r="AF2642" s="384"/>
      <c r="AG2642" s="384"/>
      <c r="AH2642" s="384"/>
      <c r="AI2642" s="384"/>
      <c r="AJ2642" s="384"/>
      <c r="AK2642" s="384"/>
      <c r="AL2642" s="384"/>
      <c r="AM2642" s="384"/>
      <c r="AN2642" s="384"/>
      <c r="AO2642" s="384"/>
    </row>
    <row r="2643" spans="1:41" s="388" customFormat="1" ht="48" customHeight="1" x14ac:dyDescent="0.25">
      <c r="A2643" s="476"/>
      <c r="B2643" s="455">
        <v>71920000</v>
      </c>
      <c r="C2643" s="3" t="s">
        <v>16</v>
      </c>
      <c r="D2643" s="87"/>
      <c r="E2643" s="87"/>
      <c r="F2643" s="179"/>
      <c r="G2643" s="432"/>
      <c r="H2643" s="146"/>
      <c r="I2643" s="179"/>
      <c r="J2643" s="5" t="s">
        <v>185</v>
      </c>
      <c r="K2643" s="90" t="s">
        <v>25</v>
      </c>
      <c r="L2643" s="166">
        <v>79889</v>
      </c>
      <c r="M2643" s="189"/>
      <c r="N2643" s="188"/>
      <c r="O2643" s="189">
        <f>L2643*95/100</f>
        <v>75894.55</v>
      </c>
      <c r="P2643" s="186">
        <f>L2643-O2643</f>
        <v>3994.4499999999971</v>
      </c>
      <c r="Q2643" s="186">
        <f t="shared" si="911"/>
        <v>79889</v>
      </c>
      <c r="R2643" s="387"/>
      <c r="S2643" s="387"/>
      <c r="T2643" s="387"/>
      <c r="U2643" s="382"/>
      <c r="V2643" s="380"/>
      <c r="W2643" s="380"/>
      <c r="X2643" s="387"/>
      <c r="Y2643" s="387"/>
      <c r="Z2643" s="387"/>
      <c r="AA2643" s="387"/>
      <c r="AB2643" s="387"/>
      <c r="AC2643" s="387"/>
      <c r="AD2643" s="387"/>
      <c r="AE2643" s="387"/>
      <c r="AF2643" s="387"/>
      <c r="AG2643" s="387"/>
      <c r="AH2643" s="387"/>
      <c r="AI2643" s="387"/>
      <c r="AJ2643" s="387"/>
      <c r="AK2643" s="387"/>
      <c r="AL2643" s="387"/>
      <c r="AM2643" s="387"/>
      <c r="AN2643" s="387"/>
      <c r="AO2643" s="387"/>
    </row>
    <row r="2644" spans="1:41" s="386" customFormat="1" ht="15.75" x14ac:dyDescent="0.25">
      <c r="A2644" s="474">
        <v>20</v>
      </c>
      <c r="B2644" s="455">
        <v>71920000</v>
      </c>
      <c r="C2644" s="3" t="s">
        <v>16</v>
      </c>
      <c r="D2644" s="87" t="s">
        <v>19</v>
      </c>
      <c r="E2644" s="87" t="s">
        <v>332</v>
      </c>
      <c r="F2644" s="179">
        <v>4</v>
      </c>
      <c r="G2644" s="432" t="s">
        <v>68</v>
      </c>
      <c r="H2644" s="152">
        <v>646</v>
      </c>
      <c r="I2644" s="179">
        <v>24</v>
      </c>
      <c r="J2644" s="448" t="s">
        <v>184</v>
      </c>
      <c r="K2644" s="90" t="s">
        <v>5</v>
      </c>
      <c r="L2644" s="166">
        <f>L2645+L2646</f>
        <v>150596</v>
      </c>
      <c r="M2644" s="166">
        <f t="shared" ref="M2644:P2644" si="916">M2645+M2646</f>
        <v>20000</v>
      </c>
      <c r="N2644" s="166">
        <f t="shared" si="916"/>
        <v>0</v>
      </c>
      <c r="O2644" s="166">
        <f t="shared" si="916"/>
        <v>124066.2</v>
      </c>
      <c r="P2644" s="166">
        <f t="shared" si="916"/>
        <v>6529.8000000000029</v>
      </c>
      <c r="Q2644" s="186">
        <f t="shared" si="911"/>
        <v>150596</v>
      </c>
      <c r="R2644" s="384"/>
      <c r="S2644" s="384"/>
      <c r="T2644" s="384"/>
      <c r="U2644" s="385"/>
      <c r="V2644" s="380"/>
      <c r="W2644" s="380"/>
      <c r="X2644" s="389"/>
      <c r="Y2644" s="384"/>
      <c r="Z2644" s="389"/>
      <c r="AA2644" s="384"/>
      <c r="AB2644" s="384"/>
      <c r="AC2644" s="384"/>
      <c r="AD2644" s="384"/>
      <c r="AE2644" s="384"/>
      <c r="AF2644" s="384"/>
      <c r="AG2644" s="384"/>
      <c r="AH2644" s="384"/>
      <c r="AI2644" s="384"/>
      <c r="AJ2644" s="384"/>
      <c r="AK2644" s="384"/>
      <c r="AL2644" s="384"/>
      <c r="AM2644" s="384"/>
      <c r="AN2644" s="384"/>
      <c r="AO2644" s="384"/>
    </row>
    <row r="2645" spans="1:41" s="386" customFormat="1" ht="19.5" customHeight="1" x14ac:dyDescent="0.25">
      <c r="A2645" s="475"/>
      <c r="B2645" s="455">
        <v>71920000</v>
      </c>
      <c r="C2645" s="3" t="s">
        <v>16</v>
      </c>
      <c r="D2645" s="3"/>
      <c r="E2645" s="3"/>
      <c r="F2645" s="179"/>
      <c r="G2645" s="431"/>
      <c r="H2645" s="146"/>
      <c r="I2645" s="179"/>
      <c r="J2645" s="443" t="s">
        <v>303</v>
      </c>
      <c r="K2645" s="85" t="s">
        <v>298</v>
      </c>
      <c r="L2645" s="166">
        <v>20000</v>
      </c>
      <c r="M2645" s="166">
        <v>20000</v>
      </c>
      <c r="N2645" s="188"/>
      <c r="O2645" s="188"/>
      <c r="P2645" s="188"/>
      <c r="Q2645" s="186">
        <f t="shared" si="911"/>
        <v>20000</v>
      </c>
      <c r="R2645" s="384"/>
      <c r="S2645" s="384"/>
      <c r="T2645" s="384"/>
      <c r="U2645" s="385"/>
      <c r="V2645" s="380"/>
      <c r="W2645" s="380"/>
      <c r="X2645" s="384"/>
      <c r="Y2645" s="384"/>
      <c r="Z2645" s="384"/>
      <c r="AA2645" s="384"/>
      <c r="AB2645" s="384"/>
      <c r="AC2645" s="384"/>
      <c r="AD2645" s="384"/>
      <c r="AE2645" s="384"/>
      <c r="AF2645" s="384"/>
      <c r="AG2645" s="384"/>
      <c r="AH2645" s="384"/>
      <c r="AI2645" s="384"/>
      <c r="AJ2645" s="384"/>
      <c r="AK2645" s="384"/>
      <c r="AL2645" s="384"/>
      <c r="AM2645" s="384"/>
      <c r="AN2645" s="384"/>
      <c r="AO2645" s="384"/>
    </row>
    <row r="2646" spans="1:41" s="388" customFormat="1" ht="48" customHeight="1" x14ac:dyDescent="0.25">
      <c r="A2646" s="476"/>
      <c r="B2646" s="455">
        <v>71920000</v>
      </c>
      <c r="C2646" s="3" t="s">
        <v>16</v>
      </c>
      <c r="D2646" s="3"/>
      <c r="E2646" s="3"/>
      <c r="F2646" s="179"/>
      <c r="G2646" s="431"/>
      <c r="H2646" s="146"/>
      <c r="I2646" s="179"/>
      <c r="J2646" s="5" t="s">
        <v>185</v>
      </c>
      <c r="K2646" s="7" t="s">
        <v>25</v>
      </c>
      <c r="L2646" s="166">
        <v>130596</v>
      </c>
      <c r="M2646" s="188"/>
      <c r="N2646" s="188"/>
      <c r="O2646" s="189">
        <f>L2646*95/100</f>
        <v>124066.2</v>
      </c>
      <c r="P2646" s="186">
        <f>L2646-O2646</f>
        <v>6529.8000000000029</v>
      </c>
      <c r="Q2646" s="186">
        <f t="shared" si="911"/>
        <v>130596</v>
      </c>
      <c r="R2646" s="387"/>
      <c r="S2646" s="387"/>
      <c r="T2646" s="387"/>
      <c r="U2646" s="382"/>
      <c r="V2646" s="380"/>
      <c r="W2646" s="380"/>
      <c r="X2646" s="387"/>
      <c r="Y2646" s="390"/>
      <c r="Z2646" s="387"/>
      <c r="AA2646" s="387"/>
      <c r="AB2646" s="387"/>
      <c r="AC2646" s="387"/>
      <c r="AD2646" s="387"/>
      <c r="AE2646" s="387"/>
      <c r="AF2646" s="387"/>
      <c r="AG2646" s="387"/>
      <c r="AH2646" s="387"/>
      <c r="AI2646" s="387"/>
      <c r="AJ2646" s="387"/>
      <c r="AK2646" s="387"/>
      <c r="AL2646" s="387"/>
      <c r="AM2646" s="387"/>
      <c r="AN2646" s="387"/>
      <c r="AO2646" s="387"/>
    </row>
    <row r="2647" spans="1:41" s="357" customFormat="1" ht="18.75" x14ac:dyDescent="0.3">
      <c r="A2647" s="474">
        <v>21</v>
      </c>
      <c r="B2647" s="455">
        <v>71920000</v>
      </c>
      <c r="C2647" s="3" t="s">
        <v>16</v>
      </c>
      <c r="D2647" s="87" t="s">
        <v>19</v>
      </c>
      <c r="E2647" s="87" t="s">
        <v>215</v>
      </c>
      <c r="F2647" s="179" t="s">
        <v>316</v>
      </c>
      <c r="G2647" s="432" t="s">
        <v>68</v>
      </c>
      <c r="H2647" s="146">
        <v>3688.6</v>
      </c>
      <c r="I2647" s="179">
        <v>89</v>
      </c>
      <c r="J2647" s="448" t="s">
        <v>184</v>
      </c>
      <c r="K2647" s="90" t="s">
        <v>5</v>
      </c>
      <c r="L2647" s="166">
        <f>L2648+L2649</f>
        <v>189207</v>
      </c>
      <c r="M2647" s="166">
        <f t="shared" ref="M2647:P2647" si="917">M2648+M2649</f>
        <v>20000</v>
      </c>
      <c r="N2647" s="166">
        <f t="shared" si="917"/>
        <v>0</v>
      </c>
      <c r="O2647" s="166">
        <f t="shared" si="917"/>
        <v>160746.65</v>
      </c>
      <c r="P2647" s="166">
        <f t="shared" si="917"/>
        <v>8460.3500000000058</v>
      </c>
      <c r="Q2647" s="186">
        <f t="shared" si="911"/>
        <v>189207</v>
      </c>
      <c r="R2647" s="356"/>
      <c r="S2647" s="356"/>
      <c r="T2647" s="356"/>
      <c r="U2647" s="353"/>
      <c r="V2647" s="356"/>
      <c r="W2647" s="356"/>
      <c r="X2647" s="356"/>
      <c r="Y2647" s="356"/>
      <c r="Z2647" s="356"/>
      <c r="AA2647" s="356"/>
      <c r="AB2647" s="356"/>
      <c r="AC2647" s="356"/>
      <c r="AD2647" s="356"/>
      <c r="AE2647" s="356"/>
      <c r="AF2647" s="356"/>
      <c r="AG2647" s="356"/>
      <c r="AH2647" s="356"/>
      <c r="AI2647" s="356"/>
      <c r="AJ2647" s="356"/>
      <c r="AK2647" s="356"/>
      <c r="AL2647" s="352"/>
      <c r="AM2647" s="356"/>
      <c r="AN2647" s="356"/>
      <c r="AO2647" s="356"/>
    </row>
    <row r="2648" spans="1:41" s="386" customFormat="1" ht="19.5" customHeight="1" x14ac:dyDescent="0.25">
      <c r="A2648" s="475"/>
      <c r="B2648" s="455">
        <v>71920000</v>
      </c>
      <c r="C2648" s="3" t="s">
        <v>16</v>
      </c>
      <c r="D2648" s="3"/>
      <c r="E2648" s="3"/>
      <c r="F2648" s="179"/>
      <c r="G2648" s="431"/>
      <c r="H2648" s="146"/>
      <c r="I2648" s="179"/>
      <c r="J2648" s="443" t="s">
        <v>303</v>
      </c>
      <c r="K2648" s="85" t="s">
        <v>298</v>
      </c>
      <c r="L2648" s="166">
        <v>20000</v>
      </c>
      <c r="M2648" s="166">
        <v>20000</v>
      </c>
      <c r="N2648" s="188"/>
      <c r="O2648" s="188"/>
      <c r="P2648" s="188"/>
      <c r="Q2648" s="186">
        <f t="shared" si="911"/>
        <v>20000</v>
      </c>
      <c r="R2648" s="384"/>
      <c r="S2648" s="384"/>
      <c r="T2648" s="384"/>
      <c r="U2648" s="385"/>
      <c r="V2648" s="380"/>
      <c r="W2648" s="380"/>
      <c r="X2648" s="384"/>
      <c r="Y2648" s="384"/>
      <c r="Z2648" s="384"/>
      <c r="AA2648" s="384"/>
      <c r="AB2648" s="384"/>
      <c r="AC2648" s="384"/>
      <c r="AD2648" s="384"/>
      <c r="AE2648" s="384"/>
      <c r="AF2648" s="384"/>
      <c r="AG2648" s="384"/>
      <c r="AH2648" s="384"/>
      <c r="AI2648" s="384"/>
      <c r="AJ2648" s="384"/>
      <c r="AK2648" s="384"/>
      <c r="AL2648" s="384"/>
      <c r="AM2648" s="384"/>
      <c r="AN2648" s="384"/>
      <c r="AO2648" s="384"/>
    </row>
    <row r="2649" spans="1:41" s="353" customFormat="1" ht="48" customHeight="1" x14ac:dyDescent="0.25">
      <c r="A2649" s="476"/>
      <c r="B2649" s="455">
        <v>71920000</v>
      </c>
      <c r="C2649" s="3" t="s">
        <v>16</v>
      </c>
      <c r="D2649" s="3"/>
      <c r="E2649" s="3"/>
      <c r="F2649" s="179"/>
      <c r="G2649" s="431"/>
      <c r="H2649" s="146"/>
      <c r="I2649" s="179"/>
      <c r="J2649" s="5" t="s">
        <v>185</v>
      </c>
      <c r="K2649" s="7" t="s">
        <v>25</v>
      </c>
      <c r="L2649" s="166">
        <v>169207</v>
      </c>
      <c r="M2649" s="188"/>
      <c r="N2649" s="188"/>
      <c r="O2649" s="189">
        <f>L2649*95/100</f>
        <v>160746.65</v>
      </c>
      <c r="P2649" s="186">
        <f>L2649-O2649</f>
        <v>8460.3500000000058</v>
      </c>
      <c r="Q2649" s="186">
        <f t="shared" si="911"/>
        <v>169207</v>
      </c>
    </row>
    <row r="2650" spans="1:41" s="353" customFormat="1" ht="15.75" x14ac:dyDescent="0.25">
      <c r="A2650" s="474">
        <v>22</v>
      </c>
      <c r="B2650" s="455">
        <v>71920000</v>
      </c>
      <c r="C2650" s="3" t="s">
        <v>16</v>
      </c>
      <c r="D2650" s="5" t="s">
        <v>18</v>
      </c>
      <c r="E2650" s="5" t="s">
        <v>91</v>
      </c>
      <c r="F2650" s="176">
        <v>2</v>
      </c>
      <c r="G2650" s="433" t="s">
        <v>68</v>
      </c>
      <c r="H2650" s="145">
        <v>973.5</v>
      </c>
      <c r="I2650" s="101">
        <v>31</v>
      </c>
      <c r="J2650" s="5" t="s">
        <v>184</v>
      </c>
      <c r="K2650" s="20" t="s">
        <v>5</v>
      </c>
      <c r="L2650" s="166">
        <f>L2651+L2652</f>
        <v>64410</v>
      </c>
      <c r="M2650" s="166">
        <f t="shared" ref="M2650:P2650" si="918">M2651+M2652</f>
        <v>20000</v>
      </c>
      <c r="N2650" s="166">
        <f t="shared" si="918"/>
        <v>0</v>
      </c>
      <c r="O2650" s="166">
        <f t="shared" si="918"/>
        <v>42189.5</v>
      </c>
      <c r="P2650" s="166">
        <f t="shared" si="918"/>
        <v>2220.5</v>
      </c>
      <c r="Q2650" s="186">
        <f t="shared" si="911"/>
        <v>64410</v>
      </c>
    </row>
    <row r="2651" spans="1:41" s="386" customFormat="1" ht="19.5" customHeight="1" x14ac:dyDescent="0.25">
      <c r="A2651" s="475"/>
      <c r="B2651" s="455">
        <v>71920000</v>
      </c>
      <c r="C2651" s="3" t="s">
        <v>16</v>
      </c>
      <c r="D2651" s="3"/>
      <c r="E2651" s="3"/>
      <c r="F2651" s="179"/>
      <c r="G2651" s="431"/>
      <c r="H2651" s="146"/>
      <c r="I2651" s="179"/>
      <c r="J2651" s="443" t="s">
        <v>303</v>
      </c>
      <c r="K2651" s="85" t="s">
        <v>298</v>
      </c>
      <c r="L2651" s="166">
        <v>20000</v>
      </c>
      <c r="M2651" s="166">
        <v>20000</v>
      </c>
      <c r="N2651" s="188"/>
      <c r="O2651" s="188"/>
      <c r="P2651" s="188"/>
      <c r="Q2651" s="186">
        <f t="shared" si="911"/>
        <v>20000</v>
      </c>
      <c r="R2651" s="384"/>
      <c r="S2651" s="384"/>
      <c r="T2651" s="384"/>
      <c r="U2651" s="385"/>
      <c r="V2651" s="380"/>
      <c r="W2651" s="380"/>
      <c r="X2651" s="384"/>
      <c r="Y2651" s="384"/>
      <c r="Z2651" s="384"/>
      <c r="AA2651" s="384"/>
      <c r="AB2651" s="384"/>
      <c r="AC2651" s="384"/>
      <c r="AD2651" s="384"/>
      <c r="AE2651" s="384"/>
      <c r="AF2651" s="384"/>
      <c r="AG2651" s="384"/>
      <c r="AH2651" s="384"/>
      <c r="AI2651" s="384"/>
      <c r="AJ2651" s="384"/>
      <c r="AK2651" s="384"/>
      <c r="AL2651" s="384"/>
      <c r="AM2651" s="384"/>
      <c r="AN2651" s="384"/>
      <c r="AO2651" s="384"/>
    </row>
    <row r="2652" spans="1:41" s="357" customFormat="1" ht="48" customHeight="1" x14ac:dyDescent="0.3">
      <c r="A2652" s="476"/>
      <c r="B2652" s="455">
        <v>71920000</v>
      </c>
      <c r="C2652" s="3" t="s">
        <v>16</v>
      </c>
      <c r="D2652" s="3"/>
      <c r="E2652" s="3"/>
      <c r="F2652" s="179"/>
      <c r="G2652" s="431"/>
      <c r="H2652" s="146"/>
      <c r="I2652" s="179"/>
      <c r="J2652" s="5" t="s">
        <v>185</v>
      </c>
      <c r="K2652" s="7" t="s">
        <v>25</v>
      </c>
      <c r="L2652" s="166">
        <v>44410</v>
      </c>
      <c r="M2652" s="188"/>
      <c r="N2652" s="188"/>
      <c r="O2652" s="189">
        <f>L2652*95/100</f>
        <v>42189.5</v>
      </c>
      <c r="P2652" s="186">
        <f>L2652-O2652</f>
        <v>2220.5</v>
      </c>
      <c r="Q2652" s="186">
        <f t="shared" si="911"/>
        <v>44410</v>
      </c>
      <c r="R2652" s="356"/>
      <c r="S2652" s="356"/>
      <c r="T2652" s="356"/>
      <c r="U2652" s="353"/>
      <c r="V2652" s="356"/>
      <c r="W2652" s="356"/>
      <c r="X2652" s="356"/>
      <c r="Y2652" s="356"/>
      <c r="Z2652" s="356"/>
      <c r="AA2652" s="356"/>
      <c r="AB2652" s="356"/>
      <c r="AC2652" s="356"/>
      <c r="AD2652" s="356"/>
      <c r="AE2652" s="356"/>
      <c r="AF2652" s="356"/>
      <c r="AG2652" s="356"/>
      <c r="AH2652" s="356"/>
      <c r="AI2652" s="356"/>
      <c r="AJ2652" s="356"/>
      <c r="AK2652" s="356"/>
      <c r="AL2652" s="352"/>
      <c r="AM2652" s="356"/>
      <c r="AN2652" s="356"/>
      <c r="AO2652" s="356"/>
    </row>
    <row r="2653" spans="1:41" s="353" customFormat="1" ht="15.75" x14ac:dyDescent="0.25">
      <c r="A2653" s="474">
        <v>23</v>
      </c>
      <c r="B2653" s="455">
        <v>71920000</v>
      </c>
      <c r="C2653" s="3" t="s">
        <v>16</v>
      </c>
      <c r="D2653" s="87" t="s">
        <v>284</v>
      </c>
      <c r="E2653" s="87" t="s">
        <v>92</v>
      </c>
      <c r="F2653" s="179">
        <v>3</v>
      </c>
      <c r="G2653" s="432" t="s">
        <v>68</v>
      </c>
      <c r="H2653" s="146">
        <v>1439.6</v>
      </c>
      <c r="I2653" s="179">
        <v>32</v>
      </c>
      <c r="J2653" s="5" t="s">
        <v>184</v>
      </c>
      <c r="K2653" s="90" t="s">
        <v>5</v>
      </c>
      <c r="L2653" s="166">
        <f>L2654+L2655</f>
        <v>167531</v>
      </c>
      <c r="M2653" s="166">
        <f t="shared" ref="M2653:P2653" si="919">M2654+M2655</f>
        <v>20000</v>
      </c>
      <c r="N2653" s="166">
        <f t="shared" si="919"/>
        <v>0</v>
      </c>
      <c r="O2653" s="166">
        <f t="shared" si="919"/>
        <v>140154.45000000001</v>
      </c>
      <c r="P2653" s="166">
        <f t="shared" si="919"/>
        <v>7376.5499999999884</v>
      </c>
      <c r="Q2653" s="186">
        <f t="shared" si="911"/>
        <v>167531</v>
      </c>
    </row>
    <row r="2654" spans="1:41" s="386" customFormat="1" ht="19.5" customHeight="1" x14ac:dyDescent="0.25">
      <c r="A2654" s="475"/>
      <c r="B2654" s="455">
        <v>71920000</v>
      </c>
      <c r="C2654" s="3" t="s">
        <v>16</v>
      </c>
      <c r="D2654" s="3"/>
      <c r="E2654" s="3"/>
      <c r="F2654" s="179"/>
      <c r="G2654" s="431"/>
      <c r="H2654" s="146"/>
      <c r="I2654" s="179"/>
      <c r="J2654" s="443" t="s">
        <v>303</v>
      </c>
      <c r="K2654" s="85" t="s">
        <v>298</v>
      </c>
      <c r="L2654" s="166">
        <v>20000</v>
      </c>
      <c r="M2654" s="166">
        <v>20000</v>
      </c>
      <c r="N2654" s="188"/>
      <c r="O2654" s="188"/>
      <c r="P2654" s="188"/>
      <c r="Q2654" s="186">
        <f t="shared" si="911"/>
        <v>20000</v>
      </c>
      <c r="R2654" s="384"/>
      <c r="S2654" s="384"/>
      <c r="T2654" s="384"/>
      <c r="U2654" s="385"/>
      <c r="V2654" s="380"/>
      <c r="W2654" s="380"/>
      <c r="X2654" s="384"/>
      <c r="Y2654" s="384"/>
      <c r="Z2654" s="384"/>
      <c r="AA2654" s="384"/>
      <c r="AB2654" s="384"/>
      <c r="AC2654" s="384"/>
      <c r="AD2654" s="384"/>
      <c r="AE2654" s="384"/>
      <c r="AF2654" s="384"/>
      <c r="AG2654" s="384"/>
      <c r="AH2654" s="384"/>
      <c r="AI2654" s="384"/>
      <c r="AJ2654" s="384"/>
      <c r="AK2654" s="384"/>
      <c r="AL2654" s="384"/>
      <c r="AM2654" s="384"/>
      <c r="AN2654" s="384"/>
      <c r="AO2654" s="384"/>
    </row>
    <row r="2655" spans="1:41" s="353" customFormat="1" ht="48" customHeight="1" x14ac:dyDescent="0.25">
      <c r="A2655" s="476"/>
      <c r="B2655" s="455">
        <v>71920000</v>
      </c>
      <c r="C2655" s="3" t="s">
        <v>16</v>
      </c>
      <c r="D2655" s="87"/>
      <c r="E2655" s="87"/>
      <c r="F2655" s="179"/>
      <c r="G2655" s="432"/>
      <c r="H2655" s="146"/>
      <c r="I2655" s="179"/>
      <c r="J2655" s="5" t="s">
        <v>185</v>
      </c>
      <c r="K2655" s="90" t="s">
        <v>25</v>
      </c>
      <c r="L2655" s="166">
        <v>147531</v>
      </c>
      <c r="M2655" s="189"/>
      <c r="N2655" s="188"/>
      <c r="O2655" s="189">
        <f>L2655*95/100</f>
        <v>140154.45000000001</v>
      </c>
      <c r="P2655" s="186">
        <f>L2655-O2655</f>
        <v>7376.5499999999884</v>
      </c>
      <c r="Q2655" s="186">
        <f t="shared" si="911"/>
        <v>147531</v>
      </c>
    </row>
    <row r="2656" spans="1:41" s="357" customFormat="1" ht="18.75" x14ac:dyDescent="0.3">
      <c r="A2656" s="474">
        <v>24</v>
      </c>
      <c r="B2656" s="455">
        <v>71920000</v>
      </c>
      <c r="C2656" s="3" t="s">
        <v>16</v>
      </c>
      <c r="D2656" s="87" t="s">
        <v>64</v>
      </c>
      <c r="E2656" s="87" t="s">
        <v>92</v>
      </c>
      <c r="F2656" s="179">
        <v>4</v>
      </c>
      <c r="G2656" s="432" t="s">
        <v>68</v>
      </c>
      <c r="H2656" s="146">
        <v>5106.3999999999996</v>
      </c>
      <c r="I2656" s="179">
        <v>240</v>
      </c>
      <c r="J2656" s="448" t="s">
        <v>184</v>
      </c>
      <c r="K2656" s="90" t="s">
        <v>5</v>
      </c>
      <c r="L2656" s="166">
        <f>L2657+L2658</f>
        <v>141422</v>
      </c>
      <c r="M2656" s="166">
        <f t="shared" ref="M2656:P2656" si="920">M2657+M2658</f>
        <v>20000</v>
      </c>
      <c r="N2656" s="166">
        <f t="shared" si="920"/>
        <v>0</v>
      </c>
      <c r="O2656" s="166">
        <f t="shared" si="920"/>
        <v>115350.9</v>
      </c>
      <c r="P2656" s="166">
        <f t="shared" si="920"/>
        <v>6071.1000000000058</v>
      </c>
      <c r="Q2656" s="186">
        <f t="shared" si="911"/>
        <v>141422</v>
      </c>
      <c r="R2656" s="356"/>
      <c r="S2656" s="356"/>
      <c r="T2656" s="356"/>
      <c r="U2656" s="353"/>
      <c r="V2656" s="356"/>
      <c r="W2656" s="356"/>
      <c r="X2656" s="356"/>
      <c r="Y2656" s="356"/>
      <c r="Z2656" s="356"/>
      <c r="AA2656" s="356"/>
      <c r="AB2656" s="356"/>
      <c r="AC2656" s="356"/>
      <c r="AD2656" s="356"/>
      <c r="AE2656" s="356"/>
      <c r="AF2656" s="356"/>
      <c r="AG2656" s="356"/>
      <c r="AH2656" s="356"/>
      <c r="AI2656" s="356"/>
      <c r="AJ2656" s="356"/>
      <c r="AK2656" s="356"/>
      <c r="AL2656" s="352"/>
      <c r="AM2656" s="356"/>
      <c r="AN2656" s="356"/>
      <c r="AO2656" s="356"/>
    </row>
    <row r="2657" spans="1:41" s="386" customFormat="1" ht="19.5" customHeight="1" x14ac:dyDescent="0.25">
      <c r="A2657" s="475"/>
      <c r="B2657" s="455">
        <v>71920000</v>
      </c>
      <c r="C2657" s="3" t="s">
        <v>16</v>
      </c>
      <c r="D2657" s="3"/>
      <c r="E2657" s="3"/>
      <c r="F2657" s="179"/>
      <c r="G2657" s="431"/>
      <c r="H2657" s="146"/>
      <c r="I2657" s="179"/>
      <c r="J2657" s="443" t="s">
        <v>303</v>
      </c>
      <c r="K2657" s="85" t="s">
        <v>298</v>
      </c>
      <c r="L2657" s="166">
        <v>20000</v>
      </c>
      <c r="M2657" s="166">
        <v>20000</v>
      </c>
      <c r="N2657" s="188"/>
      <c r="O2657" s="188"/>
      <c r="P2657" s="188"/>
      <c r="Q2657" s="186">
        <f t="shared" si="911"/>
        <v>20000</v>
      </c>
      <c r="R2657" s="384"/>
      <c r="S2657" s="384"/>
      <c r="T2657" s="384"/>
      <c r="U2657" s="385"/>
      <c r="V2657" s="380"/>
      <c r="W2657" s="380"/>
      <c r="X2657" s="384"/>
      <c r="Y2657" s="384"/>
      <c r="Z2657" s="384"/>
      <c r="AA2657" s="384"/>
      <c r="AB2657" s="384"/>
      <c r="AC2657" s="384"/>
      <c r="AD2657" s="384"/>
      <c r="AE2657" s="384"/>
      <c r="AF2657" s="384"/>
      <c r="AG2657" s="384"/>
      <c r="AH2657" s="384"/>
      <c r="AI2657" s="384"/>
      <c r="AJ2657" s="384"/>
      <c r="AK2657" s="384"/>
      <c r="AL2657" s="384"/>
      <c r="AM2657" s="384"/>
      <c r="AN2657" s="384"/>
      <c r="AO2657" s="384"/>
    </row>
    <row r="2658" spans="1:41" s="353" customFormat="1" ht="48" customHeight="1" x14ac:dyDescent="0.25">
      <c r="A2658" s="476"/>
      <c r="B2658" s="455">
        <v>71920000</v>
      </c>
      <c r="C2658" s="3" t="s">
        <v>16</v>
      </c>
      <c r="D2658" s="3"/>
      <c r="E2658" s="3"/>
      <c r="F2658" s="179"/>
      <c r="G2658" s="431"/>
      <c r="H2658" s="146"/>
      <c r="I2658" s="179"/>
      <c r="J2658" s="5" t="s">
        <v>185</v>
      </c>
      <c r="K2658" s="7" t="s">
        <v>25</v>
      </c>
      <c r="L2658" s="166">
        <v>121422</v>
      </c>
      <c r="M2658" s="188"/>
      <c r="N2658" s="188"/>
      <c r="O2658" s="189">
        <f>L2658*95/100</f>
        <v>115350.9</v>
      </c>
      <c r="P2658" s="186">
        <f>L2658-O2658</f>
        <v>6071.1000000000058</v>
      </c>
      <c r="Q2658" s="186">
        <f t="shared" si="911"/>
        <v>121422</v>
      </c>
    </row>
    <row r="2659" spans="1:41" s="353" customFormat="1" ht="15.75" x14ac:dyDescent="0.25">
      <c r="A2659" s="474">
        <v>25</v>
      </c>
      <c r="B2659" s="455">
        <v>71920000</v>
      </c>
      <c r="C2659" s="3" t="s">
        <v>16</v>
      </c>
      <c r="D2659" s="87" t="s">
        <v>333</v>
      </c>
      <c r="E2659" s="87" t="s">
        <v>334</v>
      </c>
      <c r="F2659" s="179">
        <v>10</v>
      </c>
      <c r="G2659" s="432" t="s">
        <v>68</v>
      </c>
      <c r="H2659" s="146">
        <v>2132.1999999999998</v>
      </c>
      <c r="I2659" s="179">
        <v>78</v>
      </c>
      <c r="J2659" s="5" t="s">
        <v>184</v>
      </c>
      <c r="K2659" s="90" t="s">
        <v>5</v>
      </c>
      <c r="L2659" s="166">
        <f>L2660+L2661</f>
        <v>92760</v>
      </c>
      <c r="M2659" s="166">
        <f t="shared" ref="M2659:P2659" si="921">M2660+M2661</f>
        <v>20000</v>
      </c>
      <c r="N2659" s="166">
        <f t="shared" si="921"/>
        <v>0</v>
      </c>
      <c r="O2659" s="166">
        <f t="shared" si="921"/>
        <v>69122</v>
      </c>
      <c r="P2659" s="166">
        <f t="shared" si="921"/>
        <v>3638</v>
      </c>
      <c r="Q2659" s="186">
        <f t="shared" si="911"/>
        <v>92760</v>
      </c>
    </row>
    <row r="2660" spans="1:41" s="386" customFormat="1" ht="19.5" customHeight="1" x14ac:dyDescent="0.25">
      <c r="A2660" s="475"/>
      <c r="B2660" s="455">
        <v>71920000</v>
      </c>
      <c r="C2660" s="3" t="s">
        <v>16</v>
      </c>
      <c r="D2660" s="3"/>
      <c r="E2660" s="3"/>
      <c r="F2660" s="179"/>
      <c r="G2660" s="431"/>
      <c r="H2660" s="146"/>
      <c r="I2660" s="179"/>
      <c r="J2660" s="443" t="s">
        <v>303</v>
      </c>
      <c r="K2660" s="85" t="s">
        <v>298</v>
      </c>
      <c r="L2660" s="166">
        <v>20000</v>
      </c>
      <c r="M2660" s="166">
        <v>20000</v>
      </c>
      <c r="N2660" s="188"/>
      <c r="O2660" s="188"/>
      <c r="P2660" s="188"/>
      <c r="Q2660" s="186">
        <f t="shared" si="911"/>
        <v>20000</v>
      </c>
      <c r="R2660" s="384"/>
      <c r="S2660" s="384"/>
      <c r="T2660" s="384"/>
      <c r="U2660" s="385"/>
      <c r="V2660" s="380"/>
      <c r="W2660" s="380"/>
      <c r="X2660" s="384"/>
      <c r="Y2660" s="384"/>
      <c r="Z2660" s="384"/>
      <c r="AA2660" s="384"/>
      <c r="AB2660" s="384"/>
      <c r="AC2660" s="384"/>
      <c r="AD2660" s="384"/>
      <c r="AE2660" s="384"/>
      <c r="AF2660" s="384"/>
      <c r="AG2660" s="384"/>
      <c r="AH2660" s="384"/>
      <c r="AI2660" s="384"/>
      <c r="AJ2660" s="384"/>
      <c r="AK2660" s="384"/>
      <c r="AL2660" s="384"/>
      <c r="AM2660" s="384"/>
      <c r="AN2660" s="384"/>
      <c r="AO2660" s="384"/>
    </row>
    <row r="2661" spans="1:41" s="357" customFormat="1" ht="48" customHeight="1" x14ac:dyDescent="0.3">
      <c r="A2661" s="476"/>
      <c r="B2661" s="455">
        <v>71920000</v>
      </c>
      <c r="C2661" s="3" t="s">
        <v>16</v>
      </c>
      <c r="D2661" s="87"/>
      <c r="E2661" s="87"/>
      <c r="F2661" s="179"/>
      <c r="G2661" s="432"/>
      <c r="H2661" s="146"/>
      <c r="I2661" s="179"/>
      <c r="J2661" s="5" t="s">
        <v>185</v>
      </c>
      <c r="K2661" s="90" t="s">
        <v>25</v>
      </c>
      <c r="L2661" s="166">
        <v>72760</v>
      </c>
      <c r="M2661" s="189"/>
      <c r="N2661" s="188"/>
      <c r="O2661" s="189">
        <f>L2661*95/100</f>
        <v>69122</v>
      </c>
      <c r="P2661" s="186">
        <f>L2661-O2661</f>
        <v>3638</v>
      </c>
      <c r="Q2661" s="186">
        <f t="shared" si="911"/>
        <v>72760</v>
      </c>
      <c r="R2661" s="356"/>
      <c r="S2661" s="356"/>
      <c r="T2661" s="356"/>
      <c r="U2661" s="353"/>
      <c r="V2661" s="356"/>
      <c r="W2661" s="356"/>
      <c r="X2661" s="356"/>
      <c r="Y2661" s="356"/>
      <c r="Z2661" s="356"/>
      <c r="AA2661" s="356"/>
      <c r="AB2661" s="356"/>
      <c r="AC2661" s="356"/>
      <c r="AD2661" s="356"/>
      <c r="AE2661" s="356"/>
      <c r="AF2661" s="356"/>
      <c r="AG2661" s="356"/>
      <c r="AH2661" s="356"/>
      <c r="AI2661" s="356"/>
      <c r="AJ2661" s="356"/>
      <c r="AK2661" s="356"/>
      <c r="AL2661" s="352"/>
      <c r="AM2661" s="356"/>
      <c r="AN2661" s="356"/>
      <c r="AO2661" s="356"/>
    </row>
    <row r="2662" spans="1:41" s="388" customFormat="1" ht="15.75" x14ac:dyDescent="0.25">
      <c r="A2662" s="474">
        <v>26</v>
      </c>
      <c r="B2662" s="455">
        <v>71920000</v>
      </c>
      <c r="C2662" s="3" t="s">
        <v>16</v>
      </c>
      <c r="D2662" s="3" t="s">
        <v>15</v>
      </c>
      <c r="E2662" s="3" t="s">
        <v>169</v>
      </c>
      <c r="F2662" s="179">
        <v>2</v>
      </c>
      <c r="G2662" s="431" t="s">
        <v>68</v>
      </c>
      <c r="H2662" s="146">
        <v>2139.9</v>
      </c>
      <c r="I2662" s="179">
        <v>72</v>
      </c>
      <c r="J2662" s="448" t="s">
        <v>184</v>
      </c>
      <c r="K2662" s="7" t="s">
        <v>5</v>
      </c>
      <c r="L2662" s="166">
        <f>L2663+L2664</f>
        <v>88947</v>
      </c>
      <c r="M2662" s="166">
        <f t="shared" ref="M2662:P2662" si="922">M2663+M2664</f>
        <v>20000</v>
      </c>
      <c r="N2662" s="166">
        <f t="shared" si="922"/>
        <v>0</v>
      </c>
      <c r="O2662" s="166">
        <f t="shared" si="922"/>
        <v>65499.65</v>
      </c>
      <c r="P2662" s="166">
        <f t="shared" si="922"/>
        <v>3447.3499999999985</v>
      </c>
      <c r="Q2662" s="186">
        <f t="shared" si="911"/>
        <v>88947</v>
      </c>
      <c r="R2662" s="387"/>
      <c r="S2662" s="387"/>
      <c r="T2662" s="387"/>
      <c r="U2662" s="382"/>
      <c r="V2662" s="380"/>
      <c r="W2662" s="380"/>
      <c r="X2662" s="390"/>
      <c r="Y2662" s="387"/>
      <c r="Z2662" s="387"/>
      <c r="AA2662" s="387"/>
      <c r="AB2662" s="387"/>
      <c r="AC2662" s="387"/>
      <c r="AD2662" s="387"/>
      <c r="AE2662" s="387"/>
      <c r="AF2662" s="387"/>
      <c r="AG2662" s="387"/>
      <c r="AH2662" s="387"/>
      <c r="AI2662" s="387"/>
      <c r="AJ2662" s="387"/>
      <c r="AK2662" s="387"/>
      <c r="AL2662" s="387"/>
      <c r="AM2662" s="387"/>
      <c r="AN2662" s="387"/>
      <c r="AO2662" s="387"/>
    </row>
    <row r="2663" spans="1:41" s="386" customFormat="1" ht="19.5" customHeight="1" x14ac:dyDescent="0.25">
      <c r="A2663" s="475"/>
      <c r="B2663" s="455">
        <v>71920000</v>
      </c>
      <c r="C2663" s="3" t="s">
        <v>16</v>
      </c>
      <c r="D2663" s="3"/>
      <c r="E2663" s="3"/>
      <c r="F2663" s="179"/>
      <c r="G2663" s="431"/>
      <c r="H2663" s="146"/>
      <c r="I2663" s="179"/>
      <c r="J2663" s="443" t="s">
        <v>303</v>
      </c>
      <c r="K2663" s="85" t="s">
        <v>298</v>
      </c>
      <c r="L2663" s="166">
        <v>20000</v>
      </c>
      <c r="M2663" s="166">
        <v>20000</v>
      </c>
      <c r="N2663" s="188"/>
      <c r="O2663" s="188"/>
      <c r="P2663" s="188"/>
      <c r="Q2663" s="186">
        <f t="shared" si="911"/>
        <v>20000</v>
      </c>
      <c r="R2663" s="384"/>
      <c r="S2663" s="384"/>
      <c r="T2663" s="384"/>
      <c r="U2663" s="385"/>
      <c r="V2663" s="380"/>
      <c r="W2663" s="380"/>
      <c r="X2663" s="384"/>
      <c r="Y2663" s="384"/>
      <c r="Z2663" s="384"/>
      <c r="AA2663" s="384"/>
      <c r="AB2663" s="384"/>
      <c r="AC2663" s="384"/>
      <c r="AD2663" s="384"/>
      <c r="AE2663" s="384"/>
      <c r="AF2663" s="384"/>
      <c r="AG2663" s="384"/>
      <c r="AH2663" s="384"/>
      <c r="AI2663" s="384"/>
      <c r="AJ2663" s="384"/>
      <c r="AK2663" s="384"/>
      <c r="AL2663" s="384"/>
      <c r="AM2663" s="384"/>
      <c r="AN2663" s="384"/>
      <c r="AO2663" s="384"/>
    </row>
    <row r="2664" spans="1:41" s="386" customFormat="1" ht="48" customHeight="1" x14ac:dyDescent="0.25">
      <c r="A2664" s="476"/>
      <c r="B2664" s="455">
        <v>71920000</v>
      </c>
      <c r="C2664" s="3" t="s">
        <v>16</v>
      </c>
      <c r="D2664" s="87"/>
      <c r="E2664" s="87"/>
      <c r="F2664" s="179"/>
      <c r="G2664" s="432"/>
      <c r="H2664" s="146"/>
      <c r="I2664" s="179"/>
      <c r="J2664" s="5" t="s">
        <v>185</v>
      </c>
      <c r="K2664" s="90" t="s">
        <v>25</v>
      </c>
      <c r="L2664" s="166">
        <v>68947</v>
      </c>
      <c r="M2664" s="189"/>
      <c r="N2664" s="188"/>
      <c r="O2664" s="189">
        <f>L2664*95/100</f>
        <v>65499.65</v>
      </c>
      <c r="P2664" s="186">
        <f>L2664-O2664</f>
        <v>3447.3499999999985</v>
      </c>
      <c r="Q2664" s="186">
        <f t="shared" si="911"/>
        <v>68947</v>
      </c>
      <c r="R2664" s="384"/>
      <c r="S2664" s="384"/>
      <c r="T2664" s="384"/>
      <c r="U2664" s="385"/>
      <c r="V2664" s="380"/>
      <c r="W2664" s="380"/>
      <c r="X2664" s="389"/>
      <c r="Y2664" s="384"/>
      <c r="Z2664" s="384"/>
      <c r="AA2664" s="384"/>
      <c r="AB2664" s="384"/>
      <c r="AC2664" s="384"/>
      <c r="AD2664" s="384"/>
      <c r="AE2664" s="384"/>
      <c r="AF2664" s="384"/>
      <c r="AG2664" s="384"/>
      <c r="AH2664" s="384"/>
      <c r="AI2664" s="384"/>
      <c r="AJ2664" s="384"/>
      <c r="AK2664" s="384"/>
      <c r="AL2664" s="384"/>
      <c r="AM2664" s="384"/>
      <c r="AN2664" s="384"/>
      <c r="AO2664" s="384"/>
    </row>
    <row r="2665" spans="1:41" s="386" customFormat="1" ht="15.75" x14ac:dyDescent="0.25">
      <c r="A2665" s="474">
        <v>27</v>
      </c>
      <c r="B2665" s="455">
        <v>71920000</v>
      </c>
      <c r="C2665" s="3" t="s">
        <v>16</v>
      </c>
      <c r="D2665" s="87" t="s">
        <v>15</v>
      </c>
      <c r="E2665" s="87" t="s">
        <v>169</v>
      </c>
      <c r="F2665" s="179">
        <v>5</v>
      </c>
      <c r="G2665" s="432" t="s">
        <v>68</v>
      </c>
      <c r="H2665" s="146">
        <v>2203.6</v>
      </c>
      <c r="I2665" s="179">
        <v>99</v>
      </c>
      <c r="J2665" s="448" t="s">
        <v>184</v>
      </c>
      <c r="K2665" s="90" t="s">
        <v>5</v>
      </c>
      <c r="L2665" s="166">
        <f>L2666+L2667</f>
        <v>91423</v>
      </c>
      <c r="M2665" s="166">
        <f t="shared" ref="M2665:P2665" si="923">M2666+M2667</f>
        <v>20000</v>
      </c>
      <c r="N2665" s="166">
        <f t="shared" si="923"/>
        <v>0</v>
      </c>
      <c r="O2665" s="166">
        <f t="shared" si="923"/>
        <v>67851.850000000006</v>
      </c>
      <c r="P2665" s="166">
        <f t="shared" si="923"/>
        <v>3571.1499999999942</v>
      </c>
      <c r="Q2665" s="186">
        <f t="shared" si="911"/>
        <v>91423</v>
      </c>
      <c r="R2665" s="384"/>
      <c r="S2665" s="384"/>
      <c r="T2665" s="384"/>
      <c r="U2665" s="385"/>
      <c r="V2665" s="380"/>
      <c r="W2665" s="380"/>
      <c r="X2665" s="389"/>
      <c r="Y2665" s="384"/>
      <c r="Z2665" s="384"/>
      <c r="AA2665" s="384"/>
      <c r="AB2665" s="384"/>
      <c r="AC2665" s="384"/>
      <c r="AD2665" s="384"/>
      <c r="AE2665" s="384"/>
      <c r="AF2665" s="384"/>
      <c r="AG2665" s="384"/>
      <c r="AH2665" s="384"/>
      <c r="AI2665" s="384"/>
      <c r="AJ2665" s="384"/>
      <c r="AK2665" s="384"/>
      <c r="AL2665" s="384"/>
      <c r="AM2665" s="384"/>
      <c r="AN2665" s="384"/>
      <c r="AO2665" s="384"/>
    </row>
    <row r="2666" spans="1:41" s="386" customFormat="1" ht="19.5" customHeight="1" x14ac:dyDescent="0.25">
      <c r="A2666" s="475"/>
      <c r="B2666" s="455">
        <v>71920000</v>
      </c>
      <c r="C2666" s="3" t="s">
        <v>16</v>
      </c>
      <c r="D2666" s="3"/>
      <c r="E2666" s="3"/>
      <c r="F2666" s="179"/>
      <c r="G2666" s="431"/>
      <c r="H2666" s="146"/>
      <c r="I2666" s="179"/>
      <c r="J2666" s="443" t="s">
        <v>303</v>
      </c>
      <c r="K2666" s="85" t="s">
        <v>298</v>
      </c>
      <c r="L2666" s="166">
        <v>20000</v>
      </c>
      <c r="M2666" s="166">
        <v>20000</v>
      </c>
      <c r="N2666" s="188"/>
      <c r="O2666" s="188"/>
      <c r="P2666" s="188"/>
      <c r="Q2666" s="186">
        <f t="shared" si="911"/>
        <v>20000</v>
      </c>
      <c r="R2666" s="384"/>
      <c r="S2666" s="384"/>
      <c r="T2666" s="384"/>
      <c r="U2666" s="385"/>
      <c r="V2666" s="380"/>
      <c r="W2666" s="380"/>
      <c r="X2666" s="384"/>
      <c r="Y2666" s="384"/>
      <c r="Z2666" s="384"/>
      <c r="AA2666" s="384"/>
      <c r="AB2666" s="384"/>
      <c r="AC2666" s="384"/>
      <c r="AD2666" s="384"/>
      <c r="AE2666" s="384"/>
      <c r="AF2666" s="384"/>
      <c r="AG2666" s="384"/>
      <c r="AH2666" s="384"/>
      <c r="AI2666" s="384"/>
      <c r="AJ2666" s="384"/>
      <c r="AK2666" s="384"/>
      <c r="AL2666" s="384"/>
      <c r="AM2666" s="384"/>
      <c r="AN2666" s="384"/>
      <c r="AO2666" s="384"/>
    </row>
    <row r="2667" spans="1:41" s="386" customFormat="1" ht="48" customHeight="1" x14ac:dyDescent="0.25">
      <c r="A2667" s="476"/>
      <c r="B2667" s="455">
        <v>71920000</v>
      </c>
      <c r="C2667" s="3" t="s">
        <v>16</v>
      </c>
      <c r="D2667" s="87"/>
      <c r="E2667" s="87"/>
      <c r="F2667" s="179"/>
      <c r="G2667" s="432"/>
      <c r="H2667" s="146"/>
      <c r="I2667" s="179"/>
      <c r="J2667" s="5" t="s">
        <v>185</v>
      </c>
      <c r="K2667" s="90" t="s">
        <v>25</v>
      </c>
      <c r="L2667" s="166">
        <v>71423</v>
      </c>
      <c r="M2667" s="189"/>
      <c r="N2667" s="188"/>
      <c r="O2667" s="189">
        <f>L2667*95/100</f>
        <v>67851.850000000006</v>
      </c>
      <c r="P2667" s="186">
        <f>L2667-O2667</f>
        <v>3571.1499999999942</v>
      </c>
      <c r="Q2667" s="186">
        <f t="shared" si="911"/>
        <v>71423</v>
      </c>
      <c r="R2667" s="384"/>
      <c r="S2667" s="384"/>
      <c r="T2667" s="384"/>
      <c r="U2667" s="385"/>
      <c r="V2667" s="380"/>
      <c r="W2667" s="380"/>
      <c r="X2667" s="389"/>
      <c r="Y2667" s="384"/>
      <c r="Z2667" s="384"/>
      <c r="AA2667" s="384"/>
      <c r="AB2667" s="384"/>
      <c r="AC2667" s="384"/>
      <c r="AD2667" s="384"/>
      <c r="AE2667" s="384"/>
      <c r="AF2667" s="384"/>
      <c r="AG2667" s="384"/>
      <c r="AH2667" s="384"/>
      <c r="AI2667" s="384"/>
      <c r="AJ2667" s="384"/>
      <c r="AK2667" s="384"/>
      <c r="AL2667" s="384"/>
      <c r="AM2667" s="384"/>
      <c r="AN2667" s="384"/>
      <c r="AO2667" s="384"/>
    </row>
    <row r="2668" spans="1:41" s="386" customFormat="1" ht="15.75" x14ac:dyDescent="0.25">
      <c r="A2668" s="474">
        <v>28</v>
      </c>
      <c r="B2668" s="455">
        <v>71920000</v>
      </c>
      <c r="C2668" s="3" t="s">
        <v>16</v>
      </c>
      <c r="D2668" s="3" t="s">
        <v>15</v>
      </c>
      <c r="E2668" s="3" t="s">
        <v>169</v>
      </c>
      <c r="F2668" s="179">
        <v>10</v>
      </c>
      <c r="G2668" s="431" t="s">
        <v>68</v>
      </c>
      <c r="H2668" s="146">
        <v>2150</v>
      </c>
      <c r="I2668" s="179">
        <v>65</v>
      </c>
      <c r="J2668" s="448" t="s">
        <v>184</v>
      </c>
      <c r="K2668" s="7" t="s">
        <v>5</v>
      </c>
      <c r="L2668" s="166">
        <f>L2669+L2670</f>
        <v>89471</v>
      </c>
      <c r="M2668" s="166">
        <f t="shared" ref="M2668:P2668" si="924">M2669+M2670</f>
        <v>20000</v>
      </c>
      <c r="N2668" s="166">
        <f t="shared" si="924"/>
        <v>0</v>
      </c>
      <c r="O2668" s="166">
        <f t="shared" si="924"/>
        <v>65997.45</v>
      </c>
      <c r="P2668" s="166">
        <f t="shared" si="924"/>
        <v>3473.5500000000029</v>
      </c>
      <c r="Q2668" s="186">
        <f t="shared" si="911"/>
        <v>89471</v>
      </c>
      <c r="R2668" s="384"/>
      <c r="S2668" s="384"/>
      <c r="T2668" s="384"/>
      <c r="U2668" s="385"/>
      <c r="V2668" s="380"/>
      <c r="W2668" s="380"/>
      <c r="X2668" s="389"/>
      <c r="Y2668" s="384"/>
      <c r="Z2668" s="384"/>
      <c r="AA2668" s="384"/>
      <c r="AB2668" s="384"/>
      <c r="AC2668" s="384"/>
      <c r="AD2668" s="384"/>
      <c r="AE2668" s="384"/>
      <c r="AF2668" s="384"/>
      <c r="AG2668" s="384"/>
      <c r="AH2668" s="384"/>
      <c r="AI2668" s="384"/>
      <c r="AJ2668" s="384"/>
      <c r="AK2668" s="384"/>
      <c r="AL2668" s="384"/>
      <c r="AM2668" s="384"/>
      <c r="AN2668" s="384"/>
      <c r="AO2668" s="384"/>
    </row>
    <row r="2669" spans="1:41" s="386" customFormat="1" ht="19.5" customHeight="1" x14ac:dyDescent="0.25">
      <c r="A2669" s="475"/>
      <c r="B2669" s="455">
        <v>71920000</v>
      </c>
      <c r="C2669" s="3" t="s">
        <v>16</v>
      </c>
      <c r="D2669" s="3"/>
      <c r="E2669" s="3"/>
      <c r="F2669" s="179"/>
      <c r="G2669" s="431"/>
      <c r="H2669" s="146"/>
      <c r="I2669" s="179"/>
      <c r="J2669" s="443" t="s">
        <v>303</v>
      </c>
      <c r="K2669" s="85" t="s">
        <v>298</v>
      </c>
      <c r="L2669" s="166">
        <v>20000</v>
      </c>
      <c r="M2669" s="166">
        <v>20000</v>
      </c>
      <c r="N2669" s="188"/>
      <c r="O2669" s="188"/>
      <c r="P2669" s="188"/>
      <c r="Q2669" s="186">
        <f t="shared" si="911"/>
        <v>20000</v>
      </c>
      <c r="R2669" s="384"/>
      <c r="S2669" s="384"/>
      <c r="T2669" s="384"/>
      <c r="U2669" s="385"/>
      <c r="V2669" s="380"/>
      <c r="W2669" s="380"/>
      <c r="X2669" s="384"/>
      <c r="Y2669" s="384"/>
      <c r="Z2669" s="384"/>
      <c r="AA2669" s="384"/>
      <c r="AB2669" s="384"/>
      <c r="AC2669" s="384"/>
      <c r="AD2669" s="384"/>
      <c r="AE2669" s="384"/>
      <c r="AF2669" s="384"/>
      <c r="AG2669" s="384"/>
      <c r="AH2669" s="384"/>
      <c r="AI2669" s="384"/>
      <c r="AJ2669" s="384"/>
      <c r="AK2669" s="384"/>
      <c r="AL2669" s="384"/>
      <c r="AM2669" s="384"/>
      <c r="AN2669" s="384"/>
      <c r="AO2669" s="384"/>
    </row>
    <row r="2670" spans="1:41" s="386" customFormat="1" ht="48" customHeight="1" x14ac:dyDescent="0.25">
      <c r="A2670" s="476"/>
      <c r="B2670" s="455">
        <v>71920000</v>
      </c>
      <c r="C2670" s="3" t="s">
        <v>16</v>
      </c>
      <c r="D2670" s="87"/>
      <c r="E2670" s="87"/>
      <c r="F2670" s="179"/>
      <c r="G2670" s="432"/>
      <c r="H2670" s="146"/>
      <c r="I2670" s="179"/>
      <c r="J2670" s="5" t="s">
        <v>185</v>
      </c>
      <c r="K2670" s="90" t="s">
        <v>25</v>
      </c>
      <c r="L2670" s="166">
        <v>69471</v>
      </c>
      <c r="M2670" s="189"/>
      <c r="N2670" s="188"/>
      <c r="O2670" s="189">
        <f>L2670*95/100</f>
        <v>65997.45</v>
      </c>
      <c r="P2670" s="186">
        <f>L2670-O2670</f>
        <v>3473.5500000000029</v>
      </c>
      <c r="Q2670" s="186">
        <f t="shared" si="911"/>
        <v>69471</v>
      </c>
      <c r="R2670" s="384"/>
      <c r="S2670" s="384"/>
      <c r="T2670" s="384"/>
      <c r="U2670" s="385"/>
      <c r="V2670" s="380"/>
      <c r="W2670" s="380"/>
      <c r="X2670" s="389"/>
      <c r="Y2670" s="384"/>
      <c r="Z2670" s="384"/>
      <c r="AA2670" s="384"/>
      <c r="AB2670" s="384"/>
      <c r="AC2670" s="384"/>
      <c r="AD2670" s="384"/>
      <c r="AE2670" s="384"/>
      <c r="AF2670" s="384"/>
      <c r="AG2670" s="384"/>
      <c r="AH2670" s="384"/>
      <c r="AI2670" s="384"/>
      <c r="AJ2670" s="384"/>
      <c r="AK2670" s="384"/>
      <c r="AL2670" s="384"/>
      <c r="AM2670" s="384"/>
      <c r="AN2670" s="384"/>
      <c r="AO2670" s="384"/>
    </row>
    <row r="2671" spans="1:41" s="388" customFormat="1" ht="15.75" x14ac:dyDescent="0.25">
      <c r="A2671" s="474">
        <v>29</v>
      </c>
      <c r="B2671" s="455">
        <v>71920000</v>
      </c>
      <c r="C2671" s="3" t="s">
        <v>16</v>
      </c>
      <c r="D2671" s="87" t="s">
        <v>15</v>
      </c>
      <c r="E2671" s="87" t="s">
        <v>169</v>
      </c>
      <c r="F2671" s="179">
        <v>15</v>
      </c>
      <c r="G2671" s="432" t="s">
        <v>68</v>
      </c>
      <c r="H2671" s="146">
        <v>3542.1</v>
      </c>
      <c r="I2671" s="179">
        <v>103</v>
      </c>
      <c r="J2671" s="42" t="s">
        <v>184</v>
      </c>
      <c r="K2671" s="90" t="s">
        <v>5</v>
      </c>
      <c r="L2671" s="166">
        <f>L2672+L2673</f>
        <v>111332</v>
      </c>
      <c r="M2671" s="166">
        <f t="shared" ref="M2671:P2671" si="925">M2672+M2673</f>
        <v>20000</v>
      </c>
      <c r="N2671" s="166">
        <f t="shared" si="925"/>
        <v>0</v>
      </c>
      <c r="O2671" s="166">
        <f t="shared" si="925"/>
        <v>86765.4</v>
      </c>
      <c r="P2671" s="166">
        <f t="shared" si="925"/>
        <v>4566.6000000000058</v>
      </c>
      <c r="Q2671" s="186">
        <f t="shared" si="911"/>
        <v>111332</v>
      </c>
      <c r="R2671" s="387"/>
      <c r="S2671" s="387"/>
      <c r="T2671" s="387"/>
      <c r="U2671" s="382"/>
      <c r="V2671" s="380"/>
      <c r="W2671" s="380"/>
      <c r="X2671" s="390"/>
      <c r="Y2671" s="387"/>
      <c r="Z2671" s="387"/>
      <c r="AA2671" s="387"/>
      <c r="AB2671" s="387"/>
      <c r="AC2671" s="387"/>
      <c r="AD2671" s="387"/>
      <c r="AE2671" s="387"/>
      <c r="AF2671" s="387"/>
      <c r="AG2671" s="387"/>
      <c r="AH2671" s="387"/>
      <c r="AI2671" s="387"/>
      <c r="AJ2671" s="387"/>
      <c r="AK2671" s="387"/>
      <c r="AL2671" s="387"/>
      <c r="AM2671" s="387"/>
      <c r="AN2671" s="387"/>
      <c r="AO2671" s="387"/>
    </row>
    <row r="2672" spans="1:41" s="386" customFormat="1" ht="19.5" customHeight="1" x14ac:dyDescent="0.25">
      <c r="A2672" s="475"/>
      <c r="B2672" s="455">
        <v>71920000</v>
      </c>
      <c r="C2672" s="3" t="s">
        <v>16</v>
      </c>
      <c r="D2672" s="3"/>
      <c r="E2672" s="3"/>
      <c r="F2672" s="179"/>
      <c r="G2672" s="431"/>
      <c r="H2672" s="146"/>
      <c r="I2672" s="179"/>
      <c r="J2672" s="443" t="s">
        <v>303</v>
      </c>
      <c r="K2672" s="85" t="s">
        <v>298</v>
      </c>
      <c r="L2672" s="166">
        <v>20000</v>
      </c>
      <c r="M2672" s="166">
        <v>20000</v>
      </c>
      <c r="N2672" s="188"/>
      <c r="O2672" s="188"/>
      <c r="P2672" s="188"/>
      <c r="Q2672" s="186">
        <f t="shared" si="911"/>
        <v>20000</v>
      </c>
      <c r="R2672" s="384"/>
      <c r="S2672" s="384"/>
      <c r="T2672" s="384"/>
      <c r="U2672" s="385"/>
      <c r="V2672" s="380"/>
      <c r="W2672" s="380"/>
      <c r="X2672" s="384"/>
      <c r="Y2672" s="384"/>
      <c r="Z2672" s="384"/>
      <c r="AA2672" s="384"/>
      <c r="AB2672" s="384"/>
      <c r="AC2672" s="384"/>
      <c r="AD2672" s="384"/>
      <c r="AE2672" s="384"/>
      <c r="AF2672" s="384"/>
      <c r="AG2672" s="384"/>
      <c r="AH2672" s="384"/>
      <c r="AI2672" s="384"/>
      <c r="AJ2672" s="384"/>
      <c r="AK2672" s="384"/>
      <c r="AL2672" s="384"/>
      <c r="AM2672" s="384"/>
      <c r="AN2672" s="384"/>
      <c r="AO2672" s="384"/>
    </row>
    <row r="2673" spans="1:41" s="388" customFormat="1" ht="48" customHeight="1" x14ac:dyDescent="0.25">
      <c r="A2673" s="476"/>
      <c r="B2673" s="455">
        <v>71920000</v>
      </c>
      <c r="C2673" s="3" t="s">
        <v>16</v>
      </c>
      <c r="D2673" s="87"/>
      <c r="E2673" s="87"/>
      <c r="F2673" s="179"/>
      <c r="G2673" s="432"/>
      <c r="H2673" s="146"/>
      <c r="I2673" s="179"/>
      <c r="J2673" s="5" t="s">
        <v>185</v>
      </c>
      <c r="K2673" s="90" t="s">
        <v>25</v>
      </c>
      <c r="L2673" s="166">
        <v>91332</v>
      </c>
      <c r="M2673" s="189"/>
      <c r="N2673" s="188"/>
      <c r="O2673" s="189">
        <f>L2673*95/100</f>
        <v>86765.4</v>
      </c>
      <c r="P2673" s="186">
        <f>L2673-O2673</f>
        <v>4566.6000000000058</v>
      </c>
      <c r="Q2673" s="186">
        <f t="shared" si="911"/>
        <v>91332</v>
      </c>
      <c r="R2673" s="387"/>
      <c r="S2673" s="387"/>
      <c r="T2673" s="387"/>
      <c r="U2673" s="382"/>
      <c r="V2673" s="380"/>
      <c r="W2673" s="380"/>
      <c r="X2673" s="390"/>
      <c r="Y2673" s="387"/>
      <c r="Z2673" s="387"/>
      <c r="AA2673" s="387"/>
      <c r="AB2673" s="387"/>
      <c r="AC2673" s="387"/>
      <c r="AD2673" s="387"/>
      <c r="AE2673" s="387"/>
      <c r="AF2673" s="387"/>
      <c r="AG2673" s="387"/>
      <c r="AH2673" s="387"/>
      <c r="AI2673" s="387"/>
      <c r="AJ2673" s="387"/>
      <c r="AK2673" s="387"/>
      <c r="AL2673" s="387"/>
      <c r="AM2673" s="387"/>
      <c r="AN2673" s="387"/>
      <c r="AO2673" s="387"/>
    </row>
    <row r="2674" spans="1:41" ht="18" customHeight="1" x14ac:dyDescent="0.25">
      <c r="A2674" s="480" t="s">
        <v>285</v>
      </c>
      <c r="B2674" s="481"/>
      <c r="C2674" s="481"/>
      <c r="D2674" s="481"/>
      <c r="E2674" s="482"/>
      <c r="F2674" s="101">
        <v>2</v>
      </c>
      <c r="G2674" s="454" t="s">
        <v>5</v>
      </c>
      <c r="H2674" s="143">
        <f>H2676+H2679</f>
        <v>6500.9</v>
      </c>
      <c r="I2674" s="101">
        <f>I2676+I2679</f>
        <v>251</v>
      </c>
      <c r="J2674" s="454" t="s">
        <v>5</v>
      </c>
      <c r="K2674" s="7" t="s">
        <v>5</v>
      </c>
      <c r="L2674" s="144">
        <f>L2676+L2679</f>
        <v>11316609</v>
      </c>
      <c r="M2674" s="144">
        <f t="shared" ref="M2674:P2674" si="926">M2676+M2679</f>
        <v>11094243</v>
      </c>
      <c r="N2674" s="144">
        <f t="shared" si="926"/>
        <v>0</v>
      </c>
      <c r="O2674" s="144">
        <f>O2676+O2679+O2675</f>
        <v>400000</v>
      </c>
      <c r="P2674" s="144">
        <f t="shared" si="926"/>
        <v>11118.299999999988</v>
      </c>
      <c r="Q2674" s="186">
        <f t="shared" si="911"/>
        <v>11505361.300000001</v>
      </c>
    </row>
    <row r="2675" spans="1:41" ht="18" customHeight="1" x14ac:dyDescent="0.25">
      <c r="A2675" s="450"/>
      <c r="B2675" s="480" t="s">
        <v>97</v>
      </c>
      <c r="C2675" s="481"/>
      <c r="D2675" s="481"/>
      <c r="E2675" s="481"/>
      <c r="F2675" s="481"/>
      <c r="G2675" s="481"/>
      <c r="H2675" s="481"/>
      <c r="I2675" s="482"/>
      <c r="J2675" s="437" t="s">
        <v>5</v>
      </c>
      <c r="K2675" s="102" t="s">
        <v>5</v>
      </c>
      <c r="L2675" s="198"/>
      <c r="M2675" s="199"/>
      <c r="N2675" s="199"/>
      <c r="O2675" s="198">
        <v>188752.3</v>
      </c>
      <c r="P2675" s="199"/>
      <c r="Q2675" s="186">
        <f t="shared" si="911"/>
        <v>188752.3</v>
      </c>
    </row>
    <row r="2676" spans="1:41" ht="18" customHeight="1" x14ac:dyDescent="0.25">
      <c r="A2676" s="488">
        <v>1</v>
      </c>
      <c r="B2676" s="4">
        <v>71923000</v>
      </c>
      <c r="C2676" s="23" t="s">
        <v>11</v>
      </c>
      <c r="D2676" s="8" t="s">
        <v>171</v>
      </c>
      <c r="E2676" s="8" t="s">
        <v>286</v>
      </c>
      <c r="F2676" s="101">
        <v>30</v>
      </c>
      <c r="G2676" s="114" t="s">
        <v>68</v>
      </c>
      <c r="H2676" s="137">
        <v>3722.1</v>
      </c>
      <c r="I2676" s="101">
        <v>138</v>
      </c>
      <c r="J2676" s="448" t="s">
        <v>184</v>
      </c>
      <c r="K2676" s="47" t="s">
        <v>5</v>
      </c>
      <c r="L2676" s="189">
        <f>L2678+L2677</f>
        <v>11074243</v>
      </c>
      <c r="M2676" s="189">
        <f t="shared" ref="M2676:P2676" si="927">M2678+M2677</f>
        <v>11074243</v>
      </c>
      <c r="N2676" s="189">
        <f t="shared" si="927"/>
        <v>0</v>
      </c>
      <c r="O2676" s="189">
        <f t="shared" si="927"/>
        <v>0</v>
      </c>
      <c r="P2676" s="189">
        <f t="shared" si="927"/>
        <v>0</v>
      </c>
      <c r="Q2676" s="186">
        <f t="shared" si="911"/>
        <v>11074243</v>
      </c>
    </row>
    <row r="2677" spans="1:41" s="416" customFormat="1" ht="18" customHeight="1" x14ac:dyDescent="0.25">
      <c r="A2677" s="489"/>
      <c r="B2677" s="4">
        <v>71923000</v>
      </c>
      <c r="C2677" s="23" t="s">
        <v>11</v>
      </c>
      <c r="D2677" s="8"/>
      <c r="E2677" s="8"/>
      <c r="F2677" s="101"/>
      <c r="G2677" s="114"/>
      <c r="H2677" s="137"/>
      <c r="I2677" s="101"/>
      <c r="J2677" s="15" t="s">
        <v>189</v>
      </c>
      <c r="K2677" s="4">
        <v>21</v>
      </c>
      <c r="L2677" s="189">
        <v>232023</v>
      </c>
      <c r="M2677" s="189">
        <v>232023</v>
      </c>
      <c r="N2677" s="189"/>
      <c r="O2677" s="189"/>
      <c r="P2677" s="189"/>
      <c r="Q2677" s="186"/>
    </row>
    <row r="2678" spans="1:41" ht="18" customHeight="1" x14ac:dyDescent="0.25">
      <c r="A2678" s="490"/>
      <c r="B2678" s="4">
        <v>71923000</v>
      </c>
      <c r="C2678" s="23" t="s">
        <v>11</v>
      </c>
      <c r="D2678" s="8"/>
      <c r="E2678" s="8"/>
      <c r="F2678" s="101"/>
      <c r="G2678" s="114"/>
      <c r="H2678" s="137"/>
      <c r="I2678" s="101"/>
      <c r="J2678" s="8" t="s">
        <v>191</v>
      </c>
      <c r="K2678" s="20" t="s">
        <v>9</v>
      </c>
      <c r="L2678" s="189">
        <v>10842220</v>
      </c>
      <c r="M2678" s="189">
        <v>10842220</v>
      </c>
      <c r="N2678" s="189"/>
      <c r="O2678" s="189"/>
      <c r="P2678" s="189"/>
      <c r="Q2678" s="186">
        <f t="shared" si="911"/>
        <v>10842220</v>
      </c>
    </row>
    <row r="2679" spans="1:41" s="365" customFormat="1" ht="18" customHeight="1" x14ac:dyDescent="0.25">
      <c r="A2679" s="471">
        <v>2</v>
      </c>
      <c r="B2679" s="54">
        <v>71923000</v>
      </c>
      <c r="C2679" s="8" t="s">
        <v>11</v>
      </c>
      <c r="D2679" s="8" t="s">
        <v>171</v>
      </c>
      <c r="E2679" s="8" t="s">
        <v>26</v>
      </c>
      <c r="F2679" s="101">
        <v>18</v>
      </c>
      <c r="G2679" s="114" t="s">
        <v>68</v>
      </c>
      <c r="H2679" s="143">
        <v>2778.8</v>
      </c>
      <c r="I2679" s="101">
        <v>113</v>
      </c>
      <c r="J2679" s="448" t="s">
        <v>184</v>
      </c>
      <c r="K2679" s="454" t="s">
        <v>5</v>
      </c>
      <c r="L2679" s="144">
        <f>L2680+L2681</f>
        <v>242366</v>
      </c>
      <c r="M2679" s="144">
        <f t="shared" ref="M2679:P2679" si="928">M2680+M2681</f>
        <v>20000</v>
      </c>
      <c r="N2679" s="144">
        <f t="shared" si="928"/>
        <v>0</v>
      </c>
      <c r="O2679" s="144">
        <f t="shared" si="928"/>
        <v>211247.7</v>
      </c>
      <c r="P2679" s="144">
        <f t="shared" si="928"/>
        <v>11118.299999999988</v>
      </c>
      <c r="Q2679" s="186">
        <f t="shared" si="911"/>
        <v>242366</v>
      </c>
    </row>
    <row r="2680" spans="1:41" s="365" customFormat="1" ht="19.5" customHeight="1" x14ac:dyDescent="0.25">
      <c r="A2680" s="472"/>
      <c r="B2680" s="54">
        <v>71923000</v>
      </c>
      <c r="C2680" s="8" t="s">
        <v>11</v>
      </c>
      <c r="D2680" s="8"/>
      <c r="E2680" s="8"/>
      <c r="F2680" s="101"/>
      <c r="G2680" s="114"/>
      <c r="H2680" s="143"/>
      <c r="I2680" s="101"/>
      <c r="J2680" s="443" t="s">
        <v>303</v>
      </c>
      <c r="K2680" s="85" t="s">
        <v>298</v>
      </c>
      <c r="L2680" s="144">
        <v>20000</v>
      </c>
      <c r="M2680" s="144">
        <v>20000</v>
      </c>
      <c r="N2680" s="144"/>
      <c r="O2680" s="144"/>
      <c r="P2680" s="144"/>
      <c r="Q2680" s="186">
        <f t="shared" si="911"/>
        <v>20000</v>
      </c>
    </row>
    <row r="2681" spans="1:41" s="374" customFormat="1" ht="48" customHeight="1" x14ac:dyDescent="0.25">
      <c r="A2681" s="473"/>
      <c r="B2681" s="54">
        <v>71923000</v>
      </c>
      <c r="C2681" s="8" t="s">
        <v>11</v>
      </c>
      <c r="D2681" s="8"/>
      <c r="E2681" s="8"/>
      <c r="F2681" s="101"/>
      <c r="G2681" s="114"/>
      <c r="H2681" s="143"/>
      <c r="I2681" s="101"/>
      <c r="J2681" s="5" t="s">
        <v>185</v>
      </c>
      <c r="K2681" s="20" t="s">
        <v>25</v>
      </c>
      <c r="L2681" s="144">
        <v>222366</v>
      </c>
      <c r="M2681" s="164"/>
      <c r="N2681" s="165"/>
      <c r="O2681" s="189">
        <f>L2681*95/100</f>
        <v>211247.7</v>
      </c>
      <c r="P2681" s="186">
        <f>L2681-O2681</f>
        <v>11118.299999999988</v>
      </c>
      <c r="Q2681" s="186">
        <f t="shared" si="911"/>
        <v>222366</v>
      </c>
    </row>
    <row r="2682" spans="1:41" ht="18" customHeight="1" x14ac:dyDescent="0.25">
      <c r="A2682" s="483" t="s">
        <v>335</v>
      </c>
      <c r="B2682" s="484"/>
      <c r="C2682" s="484"/>
      <c r="D2682" s="484"/>
      <c r="E2682" s="484"/>
      <c r="F2682" s="101">
        <v>1</v>
      </c>
      <c r="G2682" s="454" t="s">
        <v>5</v>
      </c>
      <c r="H2682" s="143">
        <f>H2684</f>
        <v>2440.8000000000002</v>
      </c>
      <c r="I2682" s="101">
        <f>I2684</f>
        <v>83</v>
      </c>
      <c r="J2682" s="454" t="s">
        <v>5</v>
      </c>
      <c r="K2682" s="7" t="s">
        <v>5</v>
      </c>
      <c r="L2682" s="144">
        <f>L2684</f>
        <v>236981</v>
      </c>
      <c r="M2682" s="144">
        <f t="shared" ref="M2682:P2682" si="929">M2684</f>
        <v>20000</v>
      </c>
      <c r="N2682" s="144">
        <f t="shared" si="929"/>
        <v>0</v>
      </c>
      <c r="O2682" s="144">
        <f>O2684+O2683</f>
        <v>350000</v>
      </c>
      <c r="P2682" s="144">
        <f t="shared" si="929"/>
        <v>10849.049999999988</v>
      </c>
      <c r="Q2682" s="186">
        <f t="shared" si="911"/>
        <v>380849.05</v>
      </c>
    </row>
    <row r="2683" spans="1:41" ht="18" customHeight="1" x14ac:dyDescent="0.25">
      <c r="A2683" s="450"/>
      <c r="B2683" s="480" t="s">
        <v>97</v>
      </c>
      <c r="C2683" s="481"/>
      <c r="D2683" s="481"/>
      <c r="E2683" s="481"/>
      <c r="F2683" s="481"/>
      <c r="G2683" s="481"/>
      <c r="H2683" s="481"/>
      <c r="I2683" s="482"/>
      <c r="J2683" s="454" t="s">
        <v>5</v>
      </c>
      <c r="K2683" s="7" t="s">
        <v>5</v>
      </c>
      <c r="L2683" s="186"/>
      <c r="M2683" s="187"/>
      <c r="N2683" s="187"/>
      <c r="O2683" s="33">
        <v>143868.04999999999</v>
      </c>
      <c r="P2683" s="199"/>
      <c r="Q2683" s="186">
        <f t="shared" si="911"/>
        <v>143868.04999999999</v>
      </c>
    </row>
    <row r="2684" spans="1:41" s="357" customFormat="1" ht="18" customHeight="1" x14ac:dyDescent="0.3">
      <c r="A2684" s="471">
        <v>1</v>
      </c>
      <c r="B2684" s="53">
        <v>71926000</v>
      </c>
      <c r="C2684" s="5" t="s">
        <v>10</v>
      </c>
      <c r="D2684" s="5" t="s">
        <v>174</v>
      </c>
      <c r="E2684" s="448" t="s">
        <v>241</v>
      </c>
      <c r="F2684" s="177">
        <v>5</v>
      </c>
      <c r="G2684" s="114" t="s">
        <v>68</v>
      </c>
      <c r="H2684" s="143">
        <v>2440.8000000000002</v>
      </c>
      <c r="I2684" s="101">
        <v>83</v>
      </c>
      <c r="J2684" s="448" t="s">
        <v>184</v>
      </c>
      <c r="K2684" s="454" t="s">
        <v>5</v>
      </c>
      <c r="L2684" s="221">
        <f>L2685+L2686</f>
        <v>236981</v>
      </c>
      <c r="M2684" s="221">
        <f t="shared" ref="M2684:P2684" si="930">M2685+M2686</f>
        <v>20000</v>
      </c>
      <c r="N2684" s="221">
        <f t="shared" si="930"/>
        <v>0</v>
      </c>
      <c r="O2684" s="221">
        <f t="shared" si="930"/>
        <v>206131.95</v>
      </c>
      <c r="P2684" s="221">
        <f t="shared" si="930"/>
        <v>10849.049999999988</v>
      </c>
      <c r="Q2684" s="186">
        <f t="shared" si="911"/>
        <v>236981</v>
      </c>
      <c r="R2684" s="356"/>
      <c r="S2684" s="356"/>
      <c r="T2684" s="356"/>
      <c r="U2684" s="353"/>
      <c r="V2684" s="356"/>
      <c r="W2684" s="356"/>
      <c r="X2684" s="356"/>
      <c r="Y2684" s="356"/>
      <c r="Z2684" s="356"/>
      <c r="AA2684" s="356"/>
      <c r="AB2684" s="356"/>
      <c r="AC2684" s="356"/>
      <c r="AD2684" s="356"/>
      <c r="AE2684" s="356"/>
      <c r="AF2684" s="356"/>
      <c r="AG2684" s="356"/>
      <c r="AH2684" s="356"/>
      <c r="AI2684" s="356"/>
      <c r="AJ2684" s="356"/>
      <c r="AK2684" s="356"/>
      <c r="AL2684" s="352"/>
      <c r="AM2684" s="356"/>
      <c r="AN2684" s="356"/>
      <c r="AO2684" s="356"/>
    </row>
    <row r="2685" spans="1:41" s="357" customFormat="1" ht="19.5" customHeight="1" x14ac:dyDescent="0.3">
      <c r="A2685" s="472"/>
      <c r="B2685" s="53">
        <v>71926000</v>
      </c>
      <c r="C2685" s="5" t="s">
        <v>10</v>
      </c>
      <c r="D2685" s="5"/>
      <c r="E2685" s="448"/>
      <c r="F2685" s="177"/>
      <c r="G2685" s="114"/>
      <c r="H2685" s="143"/>
      <c r="I2685" s="101"/>
      <c r="J2685" s="443" t="s">
        <v>303</v>
      </c>
      <c r="K2685" s="85" t="s">
        <v>298</v>
      </c>
      <c r="L2685" s="221">
        <v>20000</v>
      </c>
      <c r="M2685" s="221">
        <v>20000</v>
      </c>
      <c r="N2685" s="144"/>
      <c r="O2685" s="192"/>
      <c r="P2685" s="192"/>
      <c r="Q2685" s="186">
        <f t="shared" si="911"/>
        <v>20000</v>
      </c>
      <c r="R2685" s="356"/>
      <c r="S2685" s="356"/>
      <c r="T2685" s="356"/>
      <c r="U2685" s="353"/>
      <c r="V2685" s="356"/>
      <c r="W2685" s="356"/>
      <c r="X2685" s="356"/>
      <c r="Y2685" s="356"/>
      <c r="Z2685" s="356"/>
      <c r="AA2685" s="356"/>
      <c r="AB2685" s="356"/>
      <c r="AC2685" s="356"/>
      <c r="AD2685" s="356"/>
      <c r="AE2685" s="356"/>
      <c r="AF2685" s="356"/>
      <c r="AG2685" s="356"/>
      <c r="AH2685" s="356"/>
      <c r="AI2685" s="356"/>
      <c r="AJ2685" s="356"/>
      <c r="AK2685" s="356"/>
      <c r="AL2685" s="352"/>
      <c r="AM2685" s="356"/>
      <c r="AN2685" s="356"/>
      <c r="AO2685" s="356"/>
    </row>
    <row r="2686" spans="1:41" s="353" customFormat="1" ht="48" customHeight="1" x14ac:dyDescent="0.25">
      <c r="A2686" s="473"/>
      <c r="B2686" s="53">
        <v>71926000</v>
      </c>
      <c r="C2686" s="5" t="s">
        <v>10</v>
      </c>
      <c r="D2686" s="5"/>
      <c r="E2686" s="448"/>
      <c r="F2686" s="177"/>
      <c r="G2686" s="114"/>
      <c r="H2686" s="143"/>
      <c r="I2686" s="101"/>
      <c r="J2686" s="5" t="s">
        <v>185</v>
      </c>
      <c r="K2686" s="2" t="s">
        <v>25</v>
      </c>
      <c r="L2686" s="462">
        <v>216981</v>
      </c>
      <c r="M2686" s="153"/>
      <c r="N2686" s="149"/>
      <c r="O2686" s="153">
        <f>L2686*95/100</f>
        <v>206131.95</v>
      </c>
      <c r="P2686" s="463">
        <f>L2686-O2686</f>
        <v>10849.049999999988</v>
      </c>
      <c r="Q2686" s="463">
        <f t="shared" si="911"/>
        <v>216981</v>
      </c>
    </row>
    <row r="2687" spans="1:41" ht="18" customHeight="1" x14ac:dyDescent="0.25">
      <c r="A2687" s="480" t="s">
        <v>287</v>
      </c>
      <c r="B2687" s="481"/>
      <c r="C2687" s="481"/>
      <c r="D2687" s="481"/>
      <c r="E2687" s="482"/>
      <c r="F2687" s="101">
        <v>3</v>
      </c>
      <c r="G2687" s="454" t="s">
        <v>5</v>
      </c>
      <c r="H2687" s="144">
        <f>H2689+H2695+H2699</f>
        <v>1654.7</v>
      </c>
      <c r="I2687" s="173">
        <f>I2689+I2695+I2699</f>
        <v>81</v>
      </c>
      <c r="J2687" s="454" t="s">
        <v>5</v>
      </c>
      <c r="K2687" s="7" t="s">
        <v>5</v>
      </c>
      <c r="L2687" s="143">
        <f>L2689+L2695+L2699</f>
        <v>6437273</v>
      </c>
      <c r="M2687" s="143">
        <f>M2689+M2695+M2699</f>
        <v>6127050</v>
      </c>
      <c r="N2687" s="143">
        <f>N2689+N2695+N2699</f>
        <v>0</v>
      </c>
      <c r="O2687" s="143">
        <f>O2689+O2695+O2699+O2688</f>
        <v>500000</v>
      </c>
      <c r="P2687" s="143">
        <f>P2689+P2695+P2699</f>
        <v>15511.150000000023</v>
      </c>
      <c r="Q2687" s="463">
        <f t="shared" si="911"/>
        <v>6642561.1500000004</v>
      </c>
    </row>
    <row r="2688" spans="1:41" ht="18" customHeight="1" x14ac:dyDescent="0.25">
      <c r="A2688" s="448"/>
      <c r="B2688" s="480" t="s">
        <v>97</v>
      </c>
      <c r="C2688" s="481"/>
      <c r="D2688" s="481"/>
      <c r="E2688" s="481"/>
      <c r="F2688" s="481"/>
      <c r="G2688" s="481"/>
      <c r="H2688" s="481"/>
      <c r="I2688" s="482"/>
      <c r="J2688" s="454" t="s">
        <v>5</v>
      </c>
      <c r="K2688" s="7" t="s">
        <v>5</v>
      </c>
      <c r="L2688" s="464"/>
      <c r="M2688" s="464"/>
      <c r="N2688" s="464"/>
      <c r="O2688" s="464">
        <v>205288.15</v>
      </c>
      <c r="P2688" s="464"/>
      <c r="Q2688" s="463">
        <f t="shared" si="911"/>
        <v>205288.15</v>
      </c>
    </row>
    <row r="2689" spans="1:17" ht="33" customHeight="1" x14ac:dyDescent="0.25">
      <c r="A2689" s="477">
        <v>1</v>
      </c>
      <c r="B2689" s="4">
        <v>71928000</v>
      </c>
      <c r="C2689" s="15" t="s">
        <v>3</v>
      </c>
      <c r="D2689" s="15" t="s">
        <v>2</v>
      </c>
      <c r="E2689" s="23" t="s">
        <v>179</v>
      </c>
      <c r="F2689" s="177">
        <v>9</v>
      </c>
      <c r="G2689" s="4" t="s">
        <v>68</v>
      </c>
      <c r="H2689" s="149">
        <v>493.2</v>
      </c>
      <c r="I2689" s="177">
        <v>16</v>
      </c>
      <c r="J2689" s="448" t="s">
        <v>184</v>
      </c>
      <c r="K2689" s="4" t="s">
        <v>5</v>
      </c>
      <c r="L2689" s="153">
        <f>L2690+L2691+L2692+L2694+L2693</f>
        <v>4584890</v>
      </c>
      <c r="M2689" s="153">
        <f t="shared" ref="M2689:P2689" si="931">M2690+M2691+M2692+M2694+M2693</f>
        <v>4584890</v>
      </c>
      <c r="N2689" s="153">
        <f t="shared" si="931"/>
        <v>0</v>
      </c>
      <c r="O2689" s="153">
        <f t="shared" si="931"/>
        <v>0</v>
      </c>
      <c r="P2689" s="153">
        <f t="shared" si="931"/>
        <v>0</v>
      </c>
      <c r="Q2689" s="463">
        <f t="shared" si="911"/>
        <v>4584890</v>
      </c>
    </row>
    <row r="2690" spans="1:17" ht="18" customHeight="1" x14ac:dyDescent="0.25">
      <c r="A2690" s="478"/>
      <c r="B2690" s="4">
        <v>71928000</v>
      </c>
      <c r="C2690" s="15" t="s">
        <v>3</v>
      </c>
      <c r="D2690" s="15"/>
      <c r="E2690" s="15"/>
      <c r="F2690" s="177"/>
      <c r="G2690" s="4"/>
      <c r="H2690" s="149"/>
      <c r="I2690" s="177"/>
      <c r="J2690" s="448" t="s">
        <v>231</v>
      </c>
      <c r="K2690" s="19" t="s">
        <v>6</v>
      </c>
      <c r="L2690" s="153">
        <v>1654110</v>
      </c>
      <c r="M2690" s="153">
        <v>1654110</v>
      </c>
      <c r="N2690" s="149"/>
      <c r="O2690" s="149"/>
      <c r="P2690" s="149"/>
      <c r="Q2690" s="463">
        <f t="shared" si="911"/>
        <v>1654110</v>
      </c>
    </row>
    <row r="2691" spans="1:17" ht="18" customHeight="1" x14ac:dyDescent="0.25">
      <c r="A2691" s="478"/>
      <c r="B2691" s="4">
        <v>71928000</v>
      </c>
      <c r="C2691" s="15" t="s">
        <v>3</v>
      </c>
      <c r="D2691" s="15"/>
      <c r="E2691" s="15"/>
      <c r="F2691" s="177"/>
      <c r="G2691" s="4"/>
      <c r="H2691" s="149"/>
      <c r="I2691" s="177"/>
      <c r="J2691" s="120" t="s">
        <v>186</v>
      </c>
      <c r="K2691" s="4">
        <v>10</v>
      </c>
      <c r="L2691" s="153">
        <v>266990</v>
      </c>
      <c r="M2691" s="153">
        <v>266990</v>
      </c>
      <c r="N2691" s="149"/>
      <c r="O2691" s="223"/>
      <c r="P2691" s="223"/>
      <c r="Q2691" s="463">
        <f t="shared" si="911"/>
        <v>266990</v>
      </c>
    </row>
    <row r="2692" spans="1:17" ht="18" customHeight="1" x14ac:dyDescent="0.25">
      <c r="A2692" s="478"/>
      <c r="B2692" s="4">
        <v>71928000</v>
      </c>
      <c r="C2692" s="15" t="s">
        <v>3</v>
      </c>
      <c r="D2692" s="15"/>
      <c r="E2692" s="15"/>
      <c r="F2692" s="177"/>
      <c r="G2692" s="4"/>
      <c r="H2692" s="149"/>
      <c r="I2692" s="177"/>
      <c r="J2692" s="120" t="s">
        <v>191</v>
      </c>
      <c r="K2692" s="20" t="s">
        <v>9</v>
      </c>
      <c r="L2692" s="153">
        <v>2548150</v>
      </c>
      <c r="M2692" s="153">
        <v>2548150</v>
      </c>
      <c r="N2692" s="149"/>
      <c r="O2692" s="149"/>
      <c r="P2692" s="149"/>
      <c r="Q2692" s="463">
        <f t="shared" si="911"/>
        <v>2548150</v>
      </c>
    </row>
    <row r="2693" spans="1:17" ht="19.5" customHeight="1" x14ac:dyDescent="0.25">
      <c r="A2693" s="478"/>
      <c r="B2693" s="54">
        <v>71928000</v>
      </c>
      <c r="C2693" s="448" t="s">
        <v>3</v>
      </c>
      <c r="D2693" s="448"/>
      <c r="E2693" s="448"/>
      <c r="F2693" s="101"/>
      <c r="G2693" s="114"/>
      <c r="H2693" s="143"/>
      <c r="I2693" s="101"/>
      <c r="J2693" s="443" t="s">
        <v>303</v>
      </c>
      <c r="K2693" s="85" t="s">
        <v>298</v>
      </c>
      <c r="L2693" s="143">
        <v>20000</v>
      </c>
      <c r="M2693" s="143">
        <v>20000</v>
      </c>
      <c r="N2693" s="143"/>
      <c r="O2693" s="143"/>
      <c r="P2693" s="143"/>
      <c r="Q2693" s="463">
        <f t="shared" ref="Q2693" si="932">M2693+N2693+O2693+P2693</f>
        <v>20000</v>
      </c>
    </row>
    <row r="2694" spans="1:17" ht="18" customHeight="1" x14ac:dyDescent="0.25">
      <c r="A2694" s="479"/>
      <c r="B2694" s="4">
        <v>71928000</v>
      </c>
      <c r="C2694" s="15" t="s">
        <v>3</v>
      </c>
      <c r="D2694" s="15"/>
      <c r="E2694" s="15"/>
      <c r="F2694" s="177"/>
      <c r="G2694" s="4"/>
      <c r="H2694" s="149"/>
      <c r="I2694" s="177"/>
      <c r="J2694" s="15" t="s">
        <v>189</v>
      </c>
      <c r="K2694" s="4">
        <v>21</v>
      </c>
      <c r="L2694" s="153">
        <v>95640</v>
      </c>
      <c r="M2694" s="153">
        <v>95640</v>
      </c>
      <c r="N2694" s="149"/>
      <c r="O2694" s="149"/>
      <c r="P2694" s="149"/>
      <c r="Q2694" s="463">
        <f t="shared" si="911"/>
        <v>95640</v>
      </c>
    </row>
    <row r="2695" spans="1:17" ht="18" customHeight="1" x14ac:dyDescent="0.25">
      <c r="A2695" s="477">
        <v>2</v>
      </c>
      <c r="B2695" s="4">
        <v>71928000</v>
      </c>
      <c r="C2695" s="15" t="s">
        <v>3</v>
      </c>
      <c r="D2695" s="15" t="s">
        <v>2</v>
      </c>
      <c r="E2695" s="15" t="s">
        <v>1</v>
      </c>
      <c r="F2695" s="177">
        <v>16</v>
      </c>
      <c r="G2695" s="4" t="s">
        <v>68</v>
      </c>
      <c r="H2695" s="149">
        <v>478.3</v>
      </c>
      <c r="I2695" s="177">
        <v>28</v>
      </c>
      <c r="J2695" s="448" t="s">
        <v>184</v>
      </c>
      <c r="K2695" s="4" t="s">
        <v>5</v>
      </c>
      <c r="L2695" s="153">
        <f>L2696+L2698+L2697</f>
        <v>1522160</v>
      </c>
      <c r="M2695" s="153">
        <f t="shared" ref="M2695:P2695" si="933">M2696+M2698+M2697</f>
        <v>1522160</v>
      </c>
      <c r="N2695" s="153">
        <f t="shared" si="933"/>
        <v>0</v>
      </c>
      <c r="O2695" s="153">
        <f t="shared" si="933"/>
        <v>0</v>
      </c>
      <c r="P2695" s="153">
        <f t="shared" si="933"/>
        <v>0</v>
      </c>
      <c r="Q2695" s="463">
        <f t="shared" si="911"/>
        <v>1522160</v>
      </c>
    </row>
    <row r="2696" spans="1:17" ht="18" customHeight="1" x14ac:dyDescent="0.25">
      <c r="A2696" s="478"/>
      <c r="B2696" s="4">
        <v>71928000</v>
      </c>
      <c r="C2696" s="15" t="s">
        <v>3</v>
      </c>
      <c r="D2696" s="15"/>
      <c r="E2696" s="15"/>
      <c r="F2696" s="177"/>
      <c r="G2696" s="4"/>
      <c r="H2696" s="149"/>
      <c r="I2696" s="177"/>
      <c r="J2696" s="8" t="s">
        <v>191</v>
      </c>
      <c r="K2696" s="20" t="s">
        <v>9</v>
      </c>
      <c r="L2696" s="153">
        <v>1470690</v>
      </c>
      <c r="M2696" s="153">
        <v>1470690</v>
      </c>
      <c r="N2696" s="149"/>
      <c r="O2696" s="149"/>
      <c r="P2696" s="149"/>
      <c r="Q2696" s="463">
        <f t="shared" si="911"/>
        <v>1470690</v>
      </c>
    </row>
    <row r="2697" spans="1:17" ht="19.5" customHeight="1" x14ac:dyDescent="0.25">
      <c r="A2697" s="478"/>
      <c r="B2697" s="54">
        <v>71928000</v>
      </c>
      <c r="C2697" s="448" t="s">
        <v>3</v>
      </c>
      <c r="D2697" s="448"/>
      <c r="E2697" s="448"/>
      <c r="F2697" s="101"/>
      <c r="G2697" s="114"/>
      <c r="H2697" s="143"/>
      <c r="I2697" s="101"/>
      <c r="J2697" s="443" t="s">
        <v>303</v>
      </c>
      <c r="K2697" s="85" t="s">
        <v>298</v>
      </c>
      <c r="L2697" s="143">
        <v>20000</v>
      </c>
      <c r="M2697" s="143">
        <v>20000</v>
      </c>
      <c r="N2697" s="143"/>
      <c r="O2697" s="143"/>
      <c r="P2697" s="143"/>
      <c r="Q2697" s="463">
        <f t="shared" ref="Q2697" si="934">M2697+N2697+O2697+P2697</f>
        <v>20000</v>
      </c>
    </row>
    <row r="2698" spans="1:17" ht="18" customHeight="1" x14ac:dyDescent="0.25">
      <c r="A2698" s="479"/>
      <c r="B2698" s="4">
        <v>71928000</v>
      </c>
      <c r="C2698" s="15" t="s">
        <v>3</v>
      </c>
      <c r="D2698" s="15"/>
      <c r="E2698" s="15"/>
      <c r="F2698" s="177"/>
      <c r="G2698" s="4"/>
      <c r="H2698" s="149"/>
      <c r="I2698" s="177"/>
      <c r="J2698" s="15" t="s">
        <v>189</v>
      </c>
      <c r="K2698" s="4">
        <v>21</v>
      </c>
      <c r="L2698" s="153">
        <v>31470</v>
      </c>
      <c r="M2698" s="153">
        <v>31470</v>
      </c>
      <c r="N2698" s="149"/>
      <c r="O2698" s="223"/>
      <c r="P2698" s="223"/>
      <c r="Q2698" s="463">
        <f t="shared" si="911"/>
        <v>31470</v>
      </c>
    </row>
    <row r="2699" spans="1:17" s="353" customFormat="1" ht="33" customHeight="1" x14ac:dyDescent="0.25">
      <c r="A2699" s="471">
        <v>3</v>
      </c>
      <c r="B2699" s="54">
        <v>71928000</v>
      </c>
      <c r="C2699" s="448" t="s">
        <v>3</v>
      </c>
      <c r="D2699" s="448" t="s">
        <v>2</v>
      </c>
      <c r="E2699" s="448" t="s">
        <v>288</v>
      </c>
      <c r="F2699" s="101">
        <v>24</v>
      </c>
      <c r="G2699" s="114" t="s">
        <v>68</v>
      </c>
      <c r="H2699" s="143">
        <v>683.2</v>
      </c>
      <c r="I2699" s="101">
        <v>37</v>
      </c>
      <c r="J2699" s="448" t="s">
        <v>184</v>
      </c>
      <c r="K2699" s="2" t="s">
        <v>5</v>
      </c>
      <c r="L2699" s="143">
        <f>L2700+L2701</f>
        <v>330223</v>
      </c>
      <c r="M2699" s="143">
        <f t="shared" ref="M2699:P2699" si="935">M2700+M2701</f>
        <v>20000</v>
      </c>
      <c r="N2699" s="143">
        <f t="shared" si="935"/>
        <v>0</v>
      </c>
      <c r="O2699" s="143">
        <f t="shared" si="935"/>
        <v>294711.84999999998</v>
      </c>
      <c r="P2699" s="143">
        <f t="shared" si="935"/>
        <v>15511.150000000023</v>
      </c>
      <c r="Q2699" s="463">
        <f t="shared" ref="Q2699:Q2701" si="936">M2699+N2699+O2699+P2699</f>
        <v>330223</v>
      </c>
    </row>
    <row r="2700" spans="1:17" s="353" customFormat="1" ht="19.5" customHeight="1" x14ac:dyDescent="0.25">
      <c r="A2700" s="472"/>
      <c r="B2700" s="54">
        <v>71928000</v>
      </c>
      <c r="C2700" s="448" t="s">
        <v>3</v>
      </c>
      <c r="D2700" s="448"/>
      <c r="E2700" s="448"/>
      <c r="F2700" s="101"/>
      <c r="G2700" s="114"/>
      <c r="H2700" s="143"/>
      <c r="I2700" s="101"/>
      <c r="J2700" s="443" t="s">
        <v>303</v>
      </c>
      <c r="K2700" s="85" t="s">
        <v>298</v>
      </c>
      <c r="L2700" s="143">
        <v>20000</v>
      </c>
      <c r="M2700" s="143">
        <v>20000</v>
      </c>
      <c r="N2700" s="143"/>
      <c r="O2700" s="143"/>
      <c r="P2700" s="143"/>
      <c r="Q2700" s="463">
        <f t="shared" si="936"/>
        <v>20000</v>
      </c>
    </row>
    <row r="2701" spans="1:17" s="353" customFormat="1" ht="48" customHeight="1" x14ac:dyDescent="0.25">
      <c r="A2701" s="473"/>
      <c r="B2701" s="54">
        <v>71928000</v>
      </c>
      <c r="C2701" s="448" t="s">
        <v>3</v>
      </c>
      <c r="D2701" s="448"/>
      <c r="E2701" s="448"/>
      <c r="F2701" s="101"/>
      <c r="G2701" s="114"/>
      <c r="H2701" s="143"/>
      <c r="I2701" s="101"/>
      <c r="J2701" s="5" t="s">
        <v>185</v>
      </c>
      <c r="K2701" s="19" t="s">
        <v>25</v>
      </c>
      <c r="L2701" s="462">
        <v>310223</v>
      </c>
      <c r="M2701" s="143"/>
      <c r="N2701" s="143"/>
      <c r="O2701" s="153">
        <f>L2701*95/100</f>
        <v>294711.84999999998</v>
      </c>
      <c r="P2701" s="463">
        <f>L2701-O2701</f>
        <v>15511.150000000023</v>
      </c>
      <c r="Q2701" s="463">
        <f t="shared" si="936"/>
        <v>310223</v>
      </c>
    </row>
    <row r="2702" spans="1:17" ht="23.25" x14ac:dyDescent="0.25">
      <c r="A2702" s="41"/>
      <c r="B2702" s="121"/>
      <c r="C2702" s="41"/>
      <c r="D2702" s="41"/>
      <c r="E2702" s="122"/>
      <c r="F2702" s="139"/>
      <c r="G2702" s="121"/>
      <c r="H2702" s="139"/>
      <c r="I2702" s="185"/>
      <c r="J2702" s="122"/>
      <c r="K2702" s="122"/>
      <c r="L2702" s="167"/>
      <c r="M2702" s="167"/>
      <c r="N2702" s="167"/>
      <c r="O2702" s="167"/>
      <c r="P2702" s="167"/>
      <c r="Q2702" s="465" t="s">
        <v>306</v>
      </c>
    </row>
  </sheetData>
  <autoFilter ref="A34:AP2702"/>
  <mergeCells count="459">
    <mergeCell ref="A9:Q9"/>
    <mergeCell ref="A12:Q12"/>
    <mergeCell ref="A2557:A2559"/>
    <mergeCell ref="A2560:A2562"/>
    <mergeCell ref="A2563:A2565"/>
    <mergeCell ref="A2543:E2543"/>
    <mergeCell ref="A2519:A2521"/>
    <mergeCell ref="A2522:A2524"/>
    <mergeCell ref="A2525:A2527"/>
    <mergeCell ref="A2528:A2530"/>
    <mergeCell ref="A2531:A2533"/>
    <mergeCell ref="A2534:A2536"/>
    <mergeCell ref="A2537:A2539"/>
    <mergeCell ref="A2540:A2542"/>
    <mergeCell ref="A2513:A2515"/>
    <mergeCell ref="A2463:A2465"/>
    <mergeCell ref="A2516:A2518"/>
    <mergeCell ref="A2480:A2482"/>
    <mergeCell ref="A2400:E2400"/>
    <mergeCell ref="A2471:A2473"/>
    <mergeCell ref="A2474:A2476"/>
    <mergeCell ref="A2477:A2479"/>
    <mergeCell ref="A2486:A2488"/>
    <mergeCell ref="A2489:A2492"/>
    <mergeCell ref="A2699:A2701"/>
    <mergeCell ref="A2653:A2655"/>
    <mergeCell ref="A2656:A2658"/>
    <mergeCell ref="A2659:A2661"/>
    <mergeCell ref="A2662:A2664"/>
    <mergeCell ref="A2665:A2667"/>
    <mergeCell ref="A2668:A2670"/>
    <mergeCell ref="A2671:A2673"/>
    <mergeCell ref="A2679:A2681"/>
    <mergeCell ref="A2682:E2682"/>
    <mergeCell ref="A2676:A2678"/>
    <mergeCell ref="A2687:E2687"/>
    <mergeCell ref="B2688:I2688"/>
    <mergeCell ref="A2689:A2694"/>
    <mergeCell ref="A2695:A2698"/>
    <mergeCell ref="A2493:A2496"/>
    <mergeCell ref="A2437:A2439"/>
    <mergeCell ref="A2440:A2442"/>
    <mergeCell ref="A2443:A2445"/>
    <mergeCell ref="A2446:A2450"/>
    <mergeCell ref="A2434:A2436"/>
    <mergeCell ref="A2419:A2423"/>
    <mergeCell ref="A2454:A2456"/>
    <mergeCell ref="A2457:A2459"/>
    <mergeCell ref="A2460:A2462"/>
    <mergeCell ref="A2468:A2470"/>
    <mergeCell ref="A2483:A2485"/>
    <mergeCell ref="A2424:A2427"/>
    <mergeCell ref="A2428:A2433"/>
    <mergeCell ref="U2205:U2207"/>
    <mergeCell ref="A2208:A2210"/>
    <mergeCell ref="A2211:A2213"/>
    <mergeCell ref="A2214:A2216"/>
    <mergeCell ref="A2217:A2219"/>
    <mergeCell ref="A2220:A2222"/>
    <mergeCell ref="A2223:A2225"/>
    <mergeCell ref="A2226:A2228"/>
    <mergeCell ref="U2187:U2189"/>
    <mergeCell ref="A2190:A2192"/>
    <mergeCell ref="A2193:A2195"/>
    <mergeCell ref="A2196:A2198"/>
    <mergeCell ref="U2196:U2204"/>
    <mergeCell ref="A2199:A2201"/>
    <mergeCell ref="A2202:A2204"/>
    <mergeCell ref="U2163:U2168"/>
    <mergeCell ref="A2163:A2165"/>
    <mergeCell ref="A2166:A2168"/>
    <mergeCell ref="A2169:A2171"/>
    <mergeCell ref="A2172:A2174"/>
    <mergeCell ref="A2175:A2177"/>
    <mergeCell ref="A2178:A2180"/>
    <mergeCell ref="A2181:A2183"/>
    <mergeCell ref="A2184:A2186"/>
    <mergeCell ref="B1755:I1755"/>
    <mergeCell ref="A1811:A1813"/>
    <mergeCell ref="A1692:A1694"/>
    <mergeCell ref="A1695:A1697"/>
    <mergeCell ref="A1722:A1724"/>
    <mergeCell ref="A1728:A1730"/>
    <mergeCell ref="A1733:A1736"/>
    <mergeCell ref="A1742:A1746"/>
    <mergeCell ref="A1775:E1775"/>
    <mergeCell ref="A1776:E1776"/>
    <mergeCell ref="B1777:I1777"/>
    <mergeCell ref="A1778:A1782"/>
    <mergeCell ref="A1783:A1787"/>
    <mergeCell ref="A1788:A1792"/>
    <mergeCell ref="A1793:A1798"/>
    <mergeCell ref="A1799:A1805"/>
    <mergeCell ref="A1806:A1810"/>
    <mergeCell ref="A1740:E1740"/>
    <mergeCell ref="B1741:I1741"/>
    <mergeCell ref="A1754:E1754"/>
    <mergeCell ref="A1747:A1750"/>
    <mergeCell ref="A1773:E1773"/>
    <mergeCell ref="A1774:I1774"/>
    <mergeCell ref="A1645:E1645"/>
    <mergeCell ref="B1646:I1646"/>
    <mergeCell ref="A1642:A1644"/>
    <mergeCell ref="A1713:A1715"/>
    <mergeCell ref="A1716:A1718"/>
    <mergeCell ref="A1719:A1721"/>
    <mergeCell ref="A1731:E1731"/>
    <mergeCell ref="A1737:A1739"/>
    <mergeCell ref="A1725:A1727"/>
    <mergeCell ref="B1732:I1732"/>
    <mergeCell ref="A1698:A1700"/>
    <mergeCell ref="A1701:A1703"/>
    <mergeCell ref="A1704:A1706"/>
    <mergeCell ref="A1707:A1709"/>
    <mergeCell ref="A1710:A1712"/>
    <mergeCell ref="A927:A931"/>
    <mergeCell ref="A365:A369"/>
    <mergeCell ref="A516:A519"/>
    <mergeCell ref="A1046:A1053"/>
    <mergeCell ref="A1054:A1061"/>
    <mergeCell ref="A1062:A1067"/>
    <mergeCell ref="A1068:A1073"/>
    <mergeCell ref="A1074:A1081"/>
    <mergeCell ref="A1082:A1085"/>
    <mergeCell ref="A520:A525"/>
    <mergeCell ref="A526:A530"/>
    <mergeCell ref="A531:A541"/>
    <mergeCell ref="A545:A548"/>
    <mergeCell ref="A542:A544"/>
    <mergeCell ref="A909:A913"/>
    <mergeCell ref="A903:E903"/>
    <mergeCell ref="A932:A934"/>
    <mergeCell ref="A920:A923"/>
    <mergeCell ref="A906:A908"/>
    <mergeCell ref="A914:A916"/>
    <mergeCell ref="A917:A919"/>
    <mergeCell ref="A686:A689"/>
    <mergeCell ref="A725:A727"/>
    <mergeCell ref="A698:A700"/>
    <mergeCell ref="A29:A33"/>
    <mergeCell ref="A133:A136"/>
    <mergeCell ref="A137:A139"/>
    <mergeCell ref="A303:A306"/>
    <mergeCell ref="A307:A310"/>
    <mergeCell ref="A311:A314"/>
    <mergeCell ref="A315:A318"/>
    <mergeCell ref="A319:A322"/>
    <mergeCell ref="A361:A364"/>
    <mergeCell ref="A323:A326"/>
    <mergeCell ref="A327:A330"/>
    <mergeCell ref="A347:A350"/>
    <mergeCell ref="A355:A356"/>
    <mergeCell ref="A357:A360"/>
    <mergeCell ref="A180:A186"/>
    <mergeCell ref="A193:E193"/>
    <mergeCell ref="A194:I194"/>
    <mergeCell ref="A195:A196"/>
    <mergeCell ref="A213:A220"/>
    <mergeCell ref="A221:A225"/>
    <mergeCell ref="A231:A236"/>
    <mergeCell ref="A85:A90"/>
    <mergeCell ref="A123:A127"/>
    <mergeCell ref="A128:A132"/>
    <mergeCell ref="A719:A721"/>
    <mergeCell ref="A722:A724"/>
    <mergeCell ref="A638:A640"/>
    <mergeCell ref="A610:E610"/>
    <mergeCell ref="A611:I611"/>
    <mergeCell ref="A612:A615"/>
    <mergeCell ref="A659:A661"/>
    <mergeCell ref="A641:A644"/>
    <mergeCell ref="A645:A648"/>
    <mergeCell ref="A649:A651"/>
    <mergeCell ref="A652:A654"/>
    <mergeCell ref="A716:A718"/>
    <mergeCell ref="A187:A192"/>
    <mergeCell ref="A249:A251"/>
    <mergeCell ref="A243:A245"/>
    <mergeCell ref="A240:A242"/>
    <mergeCell ref="A237:A239"/>
    <mergeCell ref="A710:A712"/>
    <mergeCell ref="A713:A715"/>
    <mergeCell ref="A491:A498"/>
    <mergeCell ref="A226:A230"/>
    <mergeCell ref="A202:A208"/>
    <mergeCell ref="A261:A263"/>
    <mergeCell ref="A255:A257"/>
    <mergeCell ref="A264:E264"/>
    <mergeCell ref="A283:A286"/>
    <mergeCell ref="A287:A290"/>
    <mergeCell ref="A291:A294"/>
    <mergeCell ref="A295:A298"/>
    <mergeCell ref="A299:A302"/>
    <mergeCell ref="A265:I265"/>
    <mergeCell ref="A694:A697"/>
    <mergeCell ref="O30:O32"/>
    <mergeCell ref="A158:A160"/>
    <mergeCell ref="A155:A157"/>
    <mergeCell ref="A146:A148"/>
    <mergeCell ref="A152:A154"/>
    <mergeCell ref="A149:A151"/>
    <mergeCell ref="A621:A623"/>
    <mergeCell ref="A616:A620"/>
    <mergeCell ref="A690:A693"/>
    <mergeCell ref="A271:A274"/>
    <mergeCell ref="A275:A278"/>
    <mergeCell ref="A279:A282"/>
    <mergeCell ref="A662:A664"/>
    <mergeCell ref="A665:A667"/>
    <mergeCell ref="A630:A634"/>
    <mergeCell ref="A655:A658"/>
    <mergeCell ref="A624:A626"/>
    <mergeCell ref="A627:A629"/>
    <mergeCell ref="A499:A502"/>
    <mergeCell ref="A503:A506"/>
    <mergeCell ref="A507:A515"/>
    <mergeCell ref="A478:E478"/>
    <mergeCell ref="A479:I479"/>
    <mergeCell ref="A480:A482"/>
    <mergeCell ref="P30:P32"/>
    <mergeCell ref="U252:U284"/>
    <mergeCell ref="A1625:E1625"/>
    <mergeCell ref="Q30:Q32"/>
    <mergeCell ref="A94:A99"/>
    <mergeCell ref="A103:A109"/>
    <mergeCell ref="A35:E35"/>
    <mergeCell ref="I29:I33"/>
    <mergeCell ref="J29:K32"/>
    <mergeCell ref="L29:L32"/>
    <mergeCell ref="A50:A55"/>
    <mergeCell ref="A62:A67"/>
    <mergeCell ref="A71:A76"/>
    <mergeCell ref="A80:A84"/>
    <mergeCell ref="H29:H33"/>
    <mergeCell ref="G30:G33"/>
    <mergeCell ref="B29:B33"/>
    <mergeCell ref="C29:C33"/>
    <mergeCell ref="U287:U291"/>
    <mergeCell ref="U318:U319"/>
    <mergeCell ref="U316:U317"/>
    <mergeCell ref="U310:U315"/>
    <mergeCell ref="U304:U305"/>
    <mergeCell ref="A483:A490"/>
    <mergeCell ref="A7:Q7"/>
    <mergeCell ref="A8:Q8"/>
    <mergeCell ref="F2:K2"/>
    <mergeCell ref="A11:Q11"/>
    <mergeCell ref="N14:O14"/>
    <mergeCell ref="B1626:I1626"/>
    <mergeCell ref="A24:Q25"/>
    <mergeCell ref="A26:Q26"/>
    <mergeCell ref="A27:Q27"/>
    <mergeCell ref="A36:E36"/>
    <mergeCell ref="A37:I37"/>
    <mergeCell ref="A38:E38"/>
    <mergeCell ref="A39:E39"/>
    <mergeCell ref="A40:I40"/>
    <mergeCell ref="M29:Q29"/>
    <mergeCell ref="D30:D33"/>
    <mergeCell ref="E30:E33"/>
    <mergeCell ref="F30:F33"/>
    <mergeCell ref="D29:G29"/>
    <mergeCell ref="M30:M32"/>
    <mergeCell ref="N30:N32"/>
    <mergeCell ref="A110:A112"/>
    <mergeCell ref="A113:E113"/>
    <mergeCell ref="A114:I114"/>
    <mergeCell ref="A728:A730"/>
    <mergeCell ref="A731:A733"/>
    <mergeCell ref="A870:A873"/>
    <mergeCell ref="A874:A877"/>
    <mergeCell ref="A863:E863"/>
    <mergeCell ref="A924:A926"/>
    <mergeCell ref="A117:A120"/>
    <mergeCell ref="A266:A270"/>
    <mergeCell ref="A246:A247"/>
    <mergeCell ref="A252:A253"/>
    <mergeCell ref="A258:A259"/>
    <mergeCell ref="A209:A210"/>
    <mergeCell ref="A211:A212"/>
    <mergeCell ref="A173:E173"/>
    <mergeCell ref="A174:I174"/>
    <mergeCell ref="A175:A179"/>
    <mergeCell ref="A197:A198"/>
    <mergeCell ref="A140:A142"/>
    <mergeCell ref="A143:A145"/>
    <mergeCell ref="A170:A172"/>
    <mergeCell ref="A167:A169"/>
    <mergeCell ref="A164:A166"/>
    <mergeCell ref="A161:A163"/>
    <mergeCell ref="A199:A201"/>
    <mergeCell ref="A734:A739"/>
    <mergeCell ref="B864:I864"/>
    <mergeCell ref="A868:E868"/>
    <mergeCell ref="B869:I869"/>
    <mergeCell ref="A743:A748"/>
    <mergeCell ref="A749:E749"/>
    <mergeCell ref="B750:I750"/>
    <mergeCell ref="A771:E771"/>
    <mergeCell ref="B772:I772"/>
    <mergeCell ref="A865:A867"/>
    <mergeCell ref="A970:E970"/>
    <mergeCell ref="B971:I971"/>
    <mergeCell ref="A935:A940"/>
    <mergeCell ref="A941:A946"/>
    <mergeCell ref="A947:A951"/>
    <mergeCell ref="A952:A955"/>
    <mergeCell ref="A1025:E1025"/>
    <mergeCell ref="B1026:I1026"/>
    <mergeCell ref="A1009:E1009"/>
    <mergeCell ref="B1010:I1010"/>
    <mergeCell ref="A1019:A1021"/>
    <mergeCell ref="A988:A991"/>
    <mergeCell ref="A967:A969"/>
    <mergeCell ref="A962:A966"/>
    <mergeCell ref="A956:A958"/>
    <mergeCell ref="A959:A961"/>
    <mergeCell ref="A1011:A1014"/>
    <mergeCell ref="A1015:A1018"/>
    <mergeCell ref="A884:E884"/>
    <mergeCell ref="B885:I885"/>
    <mergeCell ref="A904:E904"/>
    <mergeCell ref="B905:I905"/>
    <mergeCell ref="A1636:A1638"/>
    <mergeCell ref="A1689:A1691"/>
    <mergeCell ref="A1232:A1233"/>
    <mergeCell ref="A1601:A1603"/>
    <mergeCell ref="A1607:A1609"/>
    <mergeCell ref="A1586:A1588"/>
    <mergeCell ref="A1540:A1543"/>
    <mergeCell ref="A1536:A1539"/>
    <mergeCell ref="A1415:A1422"/>
    <mergeCell ref="A1549:A1552"/>
    <mergeCell ref="A1561:A1564"/>
    <mergeCell ref="A1565:A1568"/>
    <mergeCell ref="A1569:A1571"/>
    <mergeCell ref="A1553:A1555"/>
    <mergeCell ref="A1482:A1484"/>
    <mergeCell ref="A1572:A1574"/>
    <mergeCell ref="A1575:A1577"/>
    <mergeCell ref="A1578:A1580"/>
    <mergeCell ref="A1479:A1481"/>
    <mergeCell ref="A1581:A1585"/>
    <mergeCell ref="A1589:A1591"/>
    <mergeCell ref="A1592:A1594"/>
    <mergeCell ref="A1595:A1597"/>
    <mergeCell ref="A1544:A1548"/>
    <mergeCell ref="A1027:A1029"/>
    <mergeCell ref="A1030:A1033"/>
    <mergeCell ref="A1034:A1037"/>
    <mergeCell ref="A1038:A1041"/>
    <mergeCell ref="A1042:A1045"/>
    <mergeCell ref="A1086:A1089"/>
    <mergeCell ref="A1090:A1092"/>
    <mergeCell ref="A1093:A1096"/>
    <mergeCell ref="A1097:A1104"/>
    <mergeCell ref="A1132:E1132"/>
    <mergeCell ref="B1133:I1133"/>
    <mergeCell ref="A1358:E1358"/>
    <mergeCell ref="B1359:I1359"/>
    <mergeCell ref="A1531:E1531"/>
    <mergeCell ref="B1532:I1532"/>
    <mergeCell ref="A1485:A1486"/>
    <mergeCell ref="A1489:A1491"/>
    <mergeCell ref="A2566:A2568"/>
    <mergeCell ref="A2638:A2640"/>
    <mergeCell ref="A2641:A2643"/>
    <mergeCell ref="B2683:I2683"/>
    <mergeCell ref="A2684:A2686"/>
    <mergeCell ref="A2636:A2637"/>
    <mergeCell ref="A2647:A2649"/>
    <mergeCell ref="A2650:A2652"/>
    <mergeCell ref="B2544:I2544"/>
    <mergeCell ref="A2569:E2569"/>
    <mergeCell ref="B2570:I2570"/>
    <mergeCell ref="A2674:E2674"/>
    <mergeCell ref="B2675:I2675"/>
    <mergeCell ref="A2644:A2646"/>
    <mergeCell ref="A1922:A1927"/>
    <mergeCell ref="A1928:A1933"/>
    <mergeCell ref="A1934:A1939"/>
    <mergeCell ref="A1940:A1944"/>
    <mergeCell ref="A1945:A1946"/>
    <mergeCell ref="A1947:A1952"/>
    <mergeCell ref="A1953:A1954"/>
    <mergeCell ref="A1982:E1982"/>
    <mergeCell ref="B1983:I1983"/>
    <mergeCell ref="A2361:A2363"/>
    <mergeCell ref="A2364:A2366"/>
    <mergeCell ref="A2367:A2369"/>
    <mergeCell ref="A2370:A2372"/>
    <mergeCell ref="A2373:A2375"/>
    <mergeCell ref="A2376:A2378"/>
    <mergeCell ref="A2379:A2381"/>
    <mergeCell ref="A2382:A2384"/>
    <mergeCell ref="A2385:A2387"/>
    <mergeCell ref="A2388:A2390"/>
    <mergeCell ref="A2391:A2393"/>
    <mergeCell ref="A2394:A2396"/>
    <mergeCell ref="A2397:A2399"/>
    <mergeCell ref="B1917:I1917"/>
    <mergeCell ref="A1918:A1919"/>
    <mergeCell ref="A2244:E2244"/>
    <mergeCell ref="B2245:I2245"/>
    <mergeCell ref="A2451:A2453"/>
    <mergeCell ref="A1955:A1957"/>
    <mergeCell ref="A1958:A1960"/>
    <mergeCell ref="A1961:A1963"/>
    <mergeCell ref="A1964:A1966"/>
    <mergeCell ref="A2229:A2231"/>
    <mergeCell ref="A2133:A2135"/>
    <mergeCell ref="A2136:A2138"/>
    <mergeCell ref="A2139:A2141"/>
    <mergeCell ref="A2142:A2144"/>
    <mergeCell ref="A2145:A2147"/>
    <mergeCell ref="A2148:A2150"/>
    <mergeCell ref="A2355:A2357"/>
    <mergeCell ref="A2358:A2360"/>
    <mergeCell ref="B2401:I2401"/>
    <mergeCell ref="A2414:A2418"/>
    <mergeCell ref="A1817:A1819"/>
    <mergeCell ref="A1820:A1822"/>
    <mergeCell ref="A1826:A1828"/>
    <mergeCell ref="A1829:A1831"/>
    <mergeCell ref="A1814:A1816"/>
    <mergeCell ref="A1823:A1825"/>
    <mergeCell ref="A1973:A1975"/>
    <mergeCell ref="A1976:A1978"/>
    <mergeCell ref="A2241:A2243"/>
    <mergeCell ref="A1849:A1851"/>
    <mergeCell ref="A1832:E1832"/>
    <mergeCell ref="B1833:I1833"/>
    <mergeCell ref="A1890:E1890"/>
    <mergeCell ref="B1891:I1891"/>
    <mergeCell ref="A1967:A1969"/>
    <mergeCell ref="A1869:A1871"/>
    <mergeCell ref="A1872:A1874"/>
    <mergeCell ref="A1875:A1877"/>
    <mergeCell ref="A1878:A1880"/>
    <mergeCell ref="A1881:A1883"/>
    <mergeCell ref="A1884:A1886"/>
    <mergeCell ref="A1887:A1889"/>
    <mergeCell ref="A1920:A1921"/>
    <mergeCell ref="A1916:E1916"/>
    <mergeCell ref="A2342:A2347"/>
    <mergeCell ref="A2348:A2354"/>
    <mergeCell ref="A2130:A2132"/>
    <mergeCell ref="A2232:A2234"/>
    <mergeCell ref="A2235:A2237"/>
    <mergeCell ref="A2238:A2240"/>
    <mergeCell ref="A1970:A1972"/>
    <mergeCell ref="A2151:A2153"/>
    <mergeCell ref="A1979:A1981"/>
    <mergeCell ref="A2154:A2156"/>
    <mergeCell ref="A2157:A2159"/>
    <mergeCell ref="A2160:A2162"/>
    <mergeCell ref="A2187:A2189"/>
    <mergeCell ref="A2205:A2207"/>
    <mergeCell ref="A2332:A2341"/>
  </mergeCells>
  <pageMargins left="1.1811023622047245" right="0.39370078740157483" top="0.78740157480314965" bottom="0.78740157480314965" header="0" footer="0"/>
  <pageSetup paperSize="9" scale="38" fitToHeight="100" orientation="landscape" useFirstPageNumber="1" r:id="rId1"/>
  <headerFooter differentFirst="1">
    <oddHeader>&amp;C&amp;P</oddHeader>
  </headerFooter>
  <rowBreaks count="45" manualBreakCount="45">
    <brk id="49" max="16" man="1"/>
    <brk id="93" max="16" man="1"/>
    <brk id="145" max="16" man="1"/>
    <brk id="186" max="16" man="1"/>
    <brk id="230" max="16" man="1"/>
    <brk id="274" max="16" man="1"/>
    <brk id="318" max="16" man="1"/>
    <brk id="364" max="16" man="1"/>
    <brk id="408" max="16" man="1"/>
    <brk id="498" max="16" man="1"/>
    <brk id="541" max="16" man="1"/>
    <brk id="588" max="16" man="1"/>
    <brk id="634" max="16" man="1"/>
    <brk id="682" max="16" man="1"/>
    <brk id="727" max="16" man="1"/>
    <brk id="770" max="16" man="1"/>
    <brk id="820" max="16" man="1"/>
    <brk id="867" max="16" man="1"/>
    <brk id="919" max="16" man="1"/>
    <brk id="969" max="16" man="1"/>
    <brk id="1033" max="16" man="1"/>
    <brk id="1211" max="16" man="1"/>
    <brk id="1267" max="16" man="1"/>
    <brk id="1309" max="16" man="1"/>
    <brk id="1449" max="16" man="1"/>
    <brk id="1497" max="16" man="1"/>
    <brk id="1543" max="16" man="1"/>
    <brk id="1591" max="16" man="1"/>
    <brk id="1644" max="16" man="1"/>
    <brk id="1694" max="16" man="1"/>
    <brk id="1739" max="16" man="1"/>
    <brk id="1842" max="16" man="1"/>
    <brk id="1889" max="16" man="1"/>
    <brk id="1933" max="16" man="1"/>
    <brk id="1981" max="16" man="1"/>
    <brk id="2104" max="16" man="1"/>
    <brk id="2156" max="16" man="1"/>
    <brk id="2243" max="16" man="1"/>
    <brk id="2289" max="16" man="1"/>
    <brk id="2331" max="16" man="1"/>
    <brk id="2372" max="16" man="1"/>
    <brk id="2418" max="16" man="1"/>
    <brk id="2533" max="16" man="1"/>
    <brk id="2637" max="16" man="1"/>
    <brk id="268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YAPopova</cp:lastModifiedBy>
  <cp:lastPrinted>2018-10-03T04:34:07Z</cp:lastPrinted>
  <dcterms:created xsi:type="dcterms:W3CDTF">2015-06-18T05:00:26Z</dcterms:created>
  <dcterms:modified xsi:type="dcterms:W3CDTF">2018-10-03T04:34:10Z</dcterms:modified>
</cp:coreProperties>
</file>